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3\CON EXECUTIE\MARTIE\"/>
    </mc:Choice>
  </mc:AlternateContent>
  <xr:revisionPtr revIDLastSave="0" documentId="13_ncr:1_{4B286165-0BFB-487E-9A70-3E7ED5BD863F}"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25" i="2" l="1"/>
  <c r="H189" i="2" l="1"/>
  <c r="H67" i="2" l="1"/>
  <c r="H59" i="2"/>
  <c r="H57" i="2"/>
  <c r="H53" i="2"/>
  <c r="H46" i="2"/>
  <c r="H45" i="2"/>
  <c r="F71" i="1" l="1"/>
  <c r="F61" i="1"/>
  <c r="G110" i="1"/>
  <c r="G108" i="1"/>
  <c r="G107" i="1" s="1"/>
  <c r="G106" i="1" s="1"/>
  <c r="G102" i="1" s="1"/>
  <c r="G103" i="1"/>
  <c r="G99" i="1"/>
  <c r="G96" i="1"/>
  <c r="G95" i="1"/>
  <c r="G93" i="1"/>
  <c r="G90" i="1" s="1"/>
  <c r="G91" i="1"/>
  <c r="G81" i="1"/>
  <c r="G68" i="1"/>
  <c r="G67" i="1" s="1"/>
  <c r="G66" i="1" s="1"/>
  <c r="G64" i="1"/>
  <c r="G59" i="1"/>
  <c r="G58" i="1" s="1"/>
  <c r="G56" i="1"/>
  <c r="G54" i="1"/>
  <c r="G53" i="1"/>
  <c r="G29" i="1"/>
  <c r="G28" i="1"/>
  <c r="G24" i="1"/>
  <c r="G15" i="1" s="1"/>
  <c r="G14" i="1" s="1"/>
  <c r="G16" i="1"/>
  <c r="G9" i="1"/>
  <c r="H182" i="2"/>
  <c r="H181" i="2"/>
  <c r="H184" i="2"/>
  <c r="H185" i="2"/>
  <c r="H186" i="2"/>
  <c r="H191" i="2"/>
  <c r="H190" i="2" s="1"/>
  <c r="H194" i="2"/>
  <c r="H196" i="2"/>
  <c r="H195" i="2" s="1"/>
  <c r="H199" i="2"/>
  <c r="H201" i="2"/>
  <c r="H200" i="2" s="1"/>
  <c r="H203" i="2"/>
  <c r="H206" i="2"/>
  <c r="H211" i="2"/>
  <c r="H213" i="2"/>
  <c r="H212" i="2" s="1"/>
  <c r="H218" i="2"/>
  <c r="H217" i="2" s="1"/>
  <c r="H224" i="2"/>
  <c r="H223" i="2" s="1"/>
  <c r="H222" i="2" s="1"/>
  <c r="H221" i="2" s="1"/>
  <c r="H228" i="2"/>
  <c r="H229" i="2"/>
  <c r="H232" i="2"/>
  <c r="H235" i="2"/>
  <c r="H239" i="2"/>
  <c r="H240" i="2"/>
  <c r="H246" i="2"/>
  <c r="H248" i="2"/>
  <c r="H249" i="2"/>
  <c r="H254" i="2"/>
  <c r="H255" i="2"/>
  <c r="H256" i="2"/>
  <c r="H258" i="2"/>
  <c r="H259" i="2"/>
  <c r="H260" i="2"/>
  <c r="H261" i="2"/>
  <c r="H268" i="2"/>
  <c r="H267" i="2" s="1"/>
  <c r="H269" i="2"/>
  <c r="H271" i="2"/>
  <c r="H272" i="2"/>
  <c r="H276" i="2"/>
  <c r="H288" i="2"/>
  <c r="H287" i="2" s="1"/>
  <c r="H286" i="2" s="1"/>
  <c r="H285" i="2" s="1"/>
  <c r="I288" i="2"/>
  <c r="I287" i="2"/>
  <c r="I286" i="2"/>
  <c r="I285" i="2"/>
  <c r="I284" i="2" s="1"/>
  <c r="I283" i="2" s="1"/>
  <c r="I276" i="2"/>
  <c r="I272" i="2"/>
  <c r="I271" i="2"/>
  <c r="I14" i="2" s="1"/>
  <c r="I267" i="2"/>
  <c r="I266" i="2"/>
  <c r="I265" i="2"/>
  <c r="I264" i="2"/>
  <c r="I263" i="2" s="1"/>
  <c r="I262" i="2" s="1"/>
  <c r="I257" i="2"/>
  <c r="I253" i="2"/>
  <c r="I252" i="2" s="1"/>
  <c r="I251" i="2" s="1"/>
  <c r="I12" i="2" s="1"/>
  <c r="I250" i="2"/>
  <c r="I18" i="2" s="1"/>
  <c r="I240" i="2"/>
  <c r="I235" i="2"/>
  <c r="I232" i="2"/>
  <c r="I229" i="2"/>
  <c r="I223" i="2"/>
  <c r="I222" i="2" s="1"/>
  <c r="I221" i="2" s="1"/>
  <c r="I217" i="2"/>
  <c r="I212" i="2"/>
  <c r="I206" i="2"/>
  <c r="I203" i="2"/>
  <c r="I200" i="2"/>
  <c r="I195" i="2"/>
  <c r="I190" i="2"/>
  <c r="I180" i="2"/>
  <c r="I179" i="2"/>
  <c r="I178" i="2"/>
  <c r="I174" i="2"/>
  <c r="I170" i="2"/>
  <c r="I165" i="2"/>
  <c r="I161" i="2"/>
  <c r="I160" i="2" s="1"/>
  <c r="I155" i="2"/>
  <c r="I149" i="2"/>
  <c r="I146" i="2"/>
  <c r="I142" i="2" s="1"/>
  <c r="I143" i="2"/>
  <c r="I138" i="2"/>
  <c r="I132" i="2"/>
  <c r="I131" i="2" s="1"/>
  <c r="I128" i="2"/>
  <c r="I125" i="2"/>
  <c r="I122" i="2"/>
  <c r="I119" i="2"/>
  <c r="I116" i="2"/>
  <c r="I113" i="2"/>
  <c r="I110" i="2"/>
  <c r="I107" i="2"/>
  <c r="I98" i="2"/>
  <c r="I97" i="2"/>
  <c r="I90" i="2" s="1"/>
  <c r="I94" i="2"/>
  <c r="I79" i="2"/>
  <c r="I78" i="2"/>
  <c r="I77" i="2"/>
  <c r="I74" i="2"/>
  <c r="I72" i="2"/>
  <c r="I71" i="2"/>
  <c r="I11" i="2" s="1"/>
  <c r="I68" i="2"/>
  <c r="I60" i="2"/>
  <c r="I58" i="2"/>
  <c r="I36" i="2"/>
  <c r="I34" i="2"/>
  <c r="I24" i="2"/>
  <c r="I23" i="2" s="1"/>
  <c r="I17" i="2"/>
  <c r="I16" i="2"/>
  <c r="I15" i="2"/>
  <c r="H266" i="2" l="1"/>
  <c r="H265" i="2" s="1"/>
  <c r="H264" i="2" s="1"/>
  <c r="H263" i="2" s="1"/>
  <c r="H262" i="2" s="1"/>
  <c r="H257" i="2"/>
  <c r="H253" i="2"/>
  <c r="H252" i="2" s="1"/>
  <c r="H251" i="2" s="1"/>
  <c r="G52" i="1"/>
  <c r="G8" i="1" s="1"/>
  <c r="G7" i="1" s="1"/>
  <c r="H282" i="2"/>
  <c r="H281" i="2" s="1"/>
  <c r="H280" i="2" s="1"/>
  <c r="H284" i="2"/>
  <c r="H283" i="2" s="1"/>
  <c r="I9" i="2"/>
  <c r="I106" i="2"/>
  <c r="I89" i="2"/>
  <c r="I88" i="2" s="1"/>
  <c r="I52" i="2" s="1"/>
  <c r="I44" i="2" s="1"/>
  <c r="I43" i="2" s="1"/>
  <c r="I13" i="2"/>
  <c r="I282" i="2"/>
  <c r="I281" i="2" s="1"/>
  <c r="I280" i="2" s="1"/>
  <c r="H175" i="2"/>
  <c r="H171" i="2"/>
  <c r="H150" i="2"/>
  <c r="H147" i="2"/>
  <c r="H144" i="2"/>
  <c r="H133" i="2"/>
  <c r="H129" i="2"/>
  <c r="H123" i="2"/>
  <c r="H117" i="2"/>
  <c r="H114" i="2"/>
  <c r="H108" i="2"/>
  <c r="H105" i="2"/>
  <c r="H250" i="2" s="1"/>
  <c r="H104" i="2"/>
  <c r="H102" i="2"/>
  <c r="H101" i="2"/>
  <c r="H99" i="2"/>
  <c r="H91" i="2"/>
  <c r="H87" i="2"/>
  <c r="H69" i="2"/>
  <c r="H63" i="2"/>
  <c r="H56" i="2"/>
  <c r="H54" i="2"/>
  <c r="H51" i="2"/>
  <c r="H48" i="2"/>
  <c r="H47" i="2"/>
  <c r="H42" i="2"/>
  <c r="H41" i="2"/>
  <c r="H40" i="2"/>
  <c r="H39" i="2"/>
  <c r="H38" i="2"/>
  <c r="H37" i="2"/>
  <c r="H33" i="2"/>
  <c r="H32" i="2"/>
  <c r="H31" i="2"/>
  <c r="H28" i="2"/>
  <c r="H27" i="2"/>
  <c r="H26" i="2"/>
  <c r="H25" i="2"/>
  <c r="I86" i="2" l="1"/>
  <c r="I10" i="2"/>
  <c r="I20" i="2" s="1"/>
  <c r="I19" i="2" s="1"/>
  <c r="I22" i="2"/>
  <c r="I21" i="2" s="1"/>
  <c r="F85" i="1"/>
  <c r="F70" i="1"/>
  <c r="F111" i="1"/>
  <c r="F63" i="1"/>
  <c r="F60" i="1"/>
  <c r="F50" i="1"/>
  <c r="F46" i="1"/>
  <c r="F45" i="1"/>
  <c r="F44" i="1"/>
  <c r="F43" i="1"/>
  <c r="F33" i="1"/>
  <c r="F37" i="1"/>
  <c r="F31" i="1"/>
  <c r="F30" i="1"/>
  <c r="F27" i="1"/>
  <c r="F25" i="1"/>
  <c r="F23" i="1"/>
  <c r="F17" i="1"/>
  <c r="I8" i="2" l="1"/>
  <c r="I7" i="2" s="1"/>
  <c r="F36" i="2"/>
  <c r="E36" i="2"/>
  <c r="D36" i="2"/>
  <c r="F34" i="2"/>
  <c r="E34" i="2"/>
  <c r="D34" i="2"/>
  <c r="C110" i="1"/>
  <c r="C108" i="1"/>
  <c r="C107" i="1"/>
  <c r="C106" i="1" s="1"/>
  <c r="C102" i="1" s="1"/>
  <c r="C103" i="1"/>
  <c r="C99" i="1"/>
  <c r="C96" i="1"/>
  <c r="C93" i="1"/>
  <c r="C90" i="1" s="1"/>
  <c r="C91" i="1"/>
  <c r="C81" i="1"/>
  <c r="C68" i="1"/>
  <c r="C67" i="1" s="1"/>
  <c r="C66" i="1" s="1"/>
  <c r="C64" i="1"/>
  <c r="C59" i="1"/>
  <c r="C58" i="1"/>
  <c r="C56" i="1"/>
  <c r="C53" i="1" s="1"/>
  <c r="C52" i="1" s="1"/>
  <c r="C54" i="1"/>
  <c r="C29" i="1"/>
  <c r="C28" i="1" s="1"/>
  <c r="C24" i="1"/>
  <c r="C16" i="1"/>
  <c r="C15" i="1" s="1"/>
  <c r="C9" i="1"/>
  <c r="C14" i="1" l="1"/>
  <c r="C8" i="1" s="1"/>
  <c r="C95" i="1"/>
  <c r="C7" i="1"/>
  <c r="D288" i="2" l="1"/>
  <c r="D287" i="2" s="1"/>
  <c r="D286" i="2" s="1"/>
  <c r="D285" i="2" s="1"/>
  <c r="E288" i="2"/>
  <c r="E287" i="2" s="1"/>
  <c r="E286" i="2" s="1"/>
  <c r="E285" i="2" s="1"/>
  <c r="F288" i="2"/>
  <c r="F287" i="2" s="1"/>
  <c r="F286" i="2" s="1"/>
  <c r="F285" i="2" s="1"/>
  <c r="G288" i="2"/>
  <c r="G287" i="2" s="1"/>
  <c r="G286" i="2" s="1"/>
  <c r="G285" i="2" s="1"/>
  <c r="D276" i="2"/>
  <c r="E276" i="2"/>
  <c r="F276" i="2"/>
  <c r="G276" i="2"/>
  <c r="D272" i="2"/>
  <c r="E272" i="2"/>
  <c r="E271" i="2" s="1"/>
  <c r="E14" i="2" s="1"/>
  <c r="F272" i="2"/>
  <c r="G272" i="2"/>
  <c r="D266" i="2"/>
  <c r="D265" i="2" s="1"/>
  <c r="D264" i="2" s="1"/>
  <c r="E266" i="2"/>
  <c r="E265" i="2" s="1"/>
  <c r="E264" i="2" s="1"/>
  <c r="F266" i="2"/>
  <c r="F265" i="2" s="1"/>
  <c r="F264" i="2" s="1"/>
  <c r="G266" i="2"/>
  <c r="G265" i="2" s="1"/>
  <c r="G264" i="2" s="1"/>
  <c r="D267" i="2"/>
  <c r="E267" i="2"/>
  <c r="F267" i="2"/>
  <c r="G267" i="2"/>
  <c r="D257" i="2"/>
  <c r="D253" i="2" s="1"/>
  <c r="D252" i="2" s="1"/>
  <c r="D251" i="2" s="1"/>
  <c r="D12" i="2" s="1"/>
  <c r="E257" i="2"/>
  <c r="E253" i="2" s="1"/>
  <c r="E252" i="2" s="1"/>
  <c r="E251" i="2" s="1"/>
  <c r="E12" i="2" s="1"/>
  <c r="F257" i="2"/>
  <c r="F253" i="2" s="1"/>
  <c r="F252" i="2" s="1"/>
  <c r="F251" i="2" s="1"/>
  <c r="F12" i="2" s="1"/>
  <c r="G257" i="2"/>
  <c r="G253" i="2" s="1"/>
  <c r="G252" i="2" s="1"/>
  <c r="G251" i="2" s="1"/>
  <c r="G12" i="2" s="1"/>
  <c r="H12" i="2"/>
  <c r="D250" i="2"/>
  <c r="E250" i="2"/>
  <c r="E18" i="2" s="1"/>
  <c r="F250" i="2"/>
  <c r="F18" i="2" s="1"/>
  <c r="G250" i="2"/>
  <c r="G18" i="2" s="1"/>
  <c r="H18" i="2"/>
  <c r="D240" i="2"/>
  <c r="E240" i="2"/>
  <c r="F240" i="2"/>
  <c r="G240" i="2"/>
  <c r="D235" i="2"/>
  <c r="E235" i="2"/>
  <c r="F235" i="2"/>
  <c r="G235" i="2"/>
  <c r="D232" i="2"/>
  <c r="E232" i="2"/>
  <c r="F232" i="2"/>
  <c r="G232" i="2"/>
  <c r="D229" i="2"/>
  <c r="E229" i="2"/>
  <c r="F229" i="2"/>
  <c r="F222" i="2" s="1"/>
  <c r="G229" i="2"/>
  <c r="G223" i="2"/>
  <c r="D217" i="2"/>
  <c r="E217" i="2"/>
  <c r="F217" i="2"/>
  <c r="G217" i="2"/>
  <c r="D212" i="2"/>
  <c r="E212" i="2"/>
  <c r="F212" i="2"/>
  <c r="G212" i="2"/>
  <c r="D206" i="2"/>
  <c r="D200" i="2" s="1"/>
  <c r="E206" i="2"/>
  <c r="F206" i="2"/>
  <c r="G206" i="2"/>
  <c r="D203" i="2"/>
  <c r="E203" i="2"/>
  <c r="F203" i="2"/>
  <c r="G203" i="2"/>
  <c r="E200" i="2"/>
  <c r="D195" i="2"/>
  <c r="E195" i="2"/>
  <c r="F195" i="2"/>
  <c r="G195" i="2"/>
  <c r="D190" i="2"/>
  <c r="E190" i="2"/>
  <c r="F190" i="2"/>
  <c r="G190" i="2"/>
  <c r="F179" i="2"/>
  <c r="D179" i="2"/>
  <c r="E179" i="2"/>
  <c r="G180" i="2"/>
  <c r="G179" i="2" s="1"/>
  <c r="H180" i="2"/>
  <c r="H179" i="2" s="1"/>
  <c r="D174" i="2"/>
  <c r="E174" i="2"/>
  <c r="F174" i="2"/>
  <c r="G174" i="2"/>
  <c r="H174" i="2"/>
  <c r="D170" i="2"/>
  <c r="E170" i="2"/>
  <c r="F170" i="2"/>
  <c r="G170" i="2"/>
  <c r="H170" i="2"/>
  <c r="D165" i="2"/>
  <c r="E165" i="2"/>
  <c r="F165" i="2"/>
  <c r="G165" i="2"/>
  <c r="H165" i="2"/>
  <c r="D161" i="2"/>
  <c r="D160" i="2" s="1"/>
  <c r="E161" i="2"/>
  <c r="F161" i="2"/>
  <c r="G161" i="2"/>
  <c r="H161" i="2"/>
  <c r="H160" i="2" s="1"/>
  <c r="D155" i="2"/>
  <c r="E155" i="2"/>
  <c r="F155" i="2"/>
  <c r="G155" i="2"/>
  <c r="H155" i="2"/>
  <c r="D149" i="2"/>
  <c r="E149" i="2"/>
  <c r="F149" i="2"/>
  <c r="G149" i="2"/>
  <c r="H149" i="2"/>
  <c r="D146" i="2"/>
  <c r="E146" i="2"/>
  <c r="F146" i="2"/>
  <c r="G146" i="2"/>
  <c r="H146" i="2"/>
  <c r="D143" i="2"/>
  <c r="E143" i="2"/>
  <c r="F143" i="2"/>
  <c r="G143" i="2"/>
  <c r="H143" i="2"/>
  <c r="D138" i="2"/>
  <c r="E138" i="2"/>
  <c r="F138" i="2"/>
  <c r="G138" i="2"/>
  <c r="H138" i="2"/>
  <c r="D132" i="2"/>
  <c r="D131" i="2" s="1"/>
  <c r="E132" i="2"/>
  <c r="F132" i="2"/>
  <c r="G132" i="2"/>
  <c r="H132" i="2"/>
  <c r="H131" i="2" s="1"/>
  <c r="D128" i="2"/>
  <c r="E128" i="2"/>
  <c r="F128" i="2"/>
  <c r="G128" i="2"/>
  <c r="H128" i="2"/>
  <c r="D125" i="2"/>
  <c r="E125" i="2"/>
  <c r="F125" i="2"/>
  <c r="G125" i="2"/>
  <c r="H125" i="2"/>
  <c r="D122" i="2"/>
  <c r="E122" i="2"/>
  <c r="F122" i="2"/>
  <c r="G122" i="2"/>
  <c r="H122" i="2"/>
  <c r="D119" i="2"/>
  <c r="E119" i="2"/>
  <c r="F119" i="2"/>
  <c r="G119" i="2"/>
  <c r="H119" i="2"/>
  <c r="D116" i="2"/>
  <c r="E116" i="2"/>
  <c r="F116" i="2"/>
  <c r="G116" i="2"/>
  <c r="H116" i="2"/>
  <c r="D113" i="2"/>
  <c r="E113" i="2"/>
  <c r="F113" i="2"/>
  <c r="G113" i="2"/>
  <c r="H113" i="2"/>
  <c r="D110" i="2"/>
  <c r="E110" i="2"/>
  <c r="F110" i="2"/>
  <c r="G110" i="2"/>
  <c r="H110" i="2"/>
  <c r="D107" i="2"/>
  <c r="E107" i="2"/>
  <c r="F107" i="2"/>
  <c r="G107" i="2"/>
  <c r="H107" i="2"/>
  <c r="H98" i="2"/>
  <c r="H97" i="2" s="1"/>
  <c r="D98" i="2"/>
  <c r="D97" i="2" s="1"/>
  <c r="E98" i="2"/>
  <c r="E97" i="2" s="1"/>
  <c r="F98" i="2"/>
  <c r="F97" i="2" s="1"/>
  <c r="G98" i="2"/>
  <c r="G97" i="2" s="1"/>
  <c r="D94" i="2"/>
  <c r="E94" i="2"/>
  <c r="F94" i="2"/>
  <c r="G94" i="2"/>
  <c r="H94" i="2"/>
  <c r="D79" i="2"/>
  <c r="D78" i="2" s="1"/>
  <c r="D77" i="2" s="1"/>
  <c r="D16" i="2" s="1"/>
  <c r="E79" i="2"/>
  <c r="E78" i="2" s="1"/>
  <c r="F79" i="2"/>
  <c r="F78" i="2" s="1"/>
  <c r="G79" i="2"/>
  <c r="G78" i="2" s="1"/>
  <c r="H79" i="2"/>
  <c r="H78" i="2" s="1"/>
  <c r="D74" i="2"/>
  <c r="D15" i="2" s="1"/>
  <c r="E74" i="2"/>
  <c r="E15" i="2" s="1"/>
  <c r="F74" i="2"/>
  <c r="F15" i="2" s="1"/>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G36" i="2"/>
  <c r="H36" i="2"/>
  <c r="G34" i="2"/>
  <c r="H34" i="2"/>
  <c r="D18" i="2"/>
  <c r="D24" i="2"/>
  <c r="E24" i="2"/>
  <c r="F24" i="2"/>
  <c r="G24" i="2"/>
  <c r="H24" i="2"/>
  <c r="C232" i="2"/>
  <c r="C223" i="2"/>
  <c r="C212" i="2"/>
  <c r="C190" i="2"/>
  <c r="C180" i="2"/>
  <c r="C179" i="2" s="1"/>
  <c r="C138" i="2"/>
  <c r="C36" i="2"/>
  <c r="D110" i="1"/>
  <c r="E110" i="1"/>
  <c r="F110" i="1"/>
  <c r="D108" i="1"/>
  <c r="D107" i="1" s="1"/>
  <c r="D106" i="1" s="1"/>
  <c r="E108" i="1"/>
  <c r="E107" i="1" s="1"/>
  <c r="E106" i="1" s="1"/>
  <c r="F108" i="1"/>
  <c r="F107" i="1" s="1"/>
  <c r="F106" i="1" s="1"/>
  <c r="D103" i="1"/>
  <c r="E103" i="1"/>
  <c r="F103" i="1"/>
  <c r="D99" i="1"/>
  <c r="E99" i="1"/>
  <c r="F99" i="1"/>
  <c r="D96" i="1"/>
  <c r="D95" i="1" s="1"/>
  <c r="E96" i="1"/>
  <c r="F96" i="1"/>
  <c r="D93" i="1"/>
  <c r="E93" i="1"/>
  <c r="F93" i="1"/>
  <c r="D91" i="1"/>
  <c r="E91" i="1"/>
  <c r="F91" i="1"/>
  <c r="F90" i="1" s="1"/>
  <c r="D81" i="1"/>
  <c r="E81" i="1"/>
  <c r="F81" i="1"/>
  <c r="D68" i="1"/>
  <c r="D67" i="1" s="1"/>
  <c r="D66" i="1" s="1"/>
  <c r="E68" i="1"/>
  <c r="F68" i="1"/>
  <c r="D64" i="1"/>
  <c r="E64" i="1"/>
  <c r="F64" i="1"/>
  <c r="D59" i="1"/>
  <c r="E59" i="1"/>
  <c r="F59" i="1"/>
  <c r="F58" i="1" s="1"/>
  <c r="D56" i="1"/>
  <c r="E56" i="1"/>
  <c r="F56" i="1"/>
  <c r="D54" i="1"/>
  <c r="D53" i="1" s="1"/>
  <c r="E54" i="1"/>
  <c r="F54" i="1"/>
  <c r="D29" i="1"/>
  <c r="D28" i="1" s="1"/>
  <c r="E29" i="1"/>
  <c r="E28" i="1" s="1"/>
  <c r="F29" i="1"/>
  <c r="F28" i="1" s="1"/>
  <c r="D24" i="1"/>
  <c r="E24" i="1"/>
  <c r="F24" i="1"/>
  <c r="D16" i="1"/>
  <c r="E16" i="1"/>
  <c r="F16" i="1"/>
  <c r="D9" i="1"/>
  <c r="E9" i="1"/>
  <c r="F9" i="1"/>
  <c r="C288" i="2"/>
  <c r="C287" i="2" s="1"/>
  <c r="C286" i="2" s="1"/>
  <c r="C285" i="2" s="1"/>
  <c r="C276" i="2"/>
  <c r="C272" i="2"/>
  <c r="C267" i="2"/>
  <c r="C266" i="2"/>
  <c r="C265" i="2" s="1"/>
  <c r="C264" i="2" s="1"/>
  <c r="C263" i="2" s="1"/>
  <c r="C262" i="2" s="1"/>
  <c r="C257" i="2"/>
  <c r="C253" i="2" s="1"/>
  <c r="C252" i="2" s="1"/>
  <c r="C250" i="2"/>
  <c r="C18" i="2" s="1"/>
  <c r="C240" i="2"/>
  <c r="C235" i="2"/>
  <c r="C229" i="2"/>
  <c r="C217" i="2"/>
  <c r="C206" i="2"/>
  <c r="C203" i="2"/>
  <c r="C195" i="2"/>
  <c r="C174" i="2"/>
  <c r="C170" i="2"/>
  <c r="C165" i="2"/>
  <c r="C161" i="2"/>
  <c r="C155"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F15" i="1" l="1"/>
  <c r="F14" i="1" s="1"/>
  <c r="E58" i="1"/>
  <c r="E52" i="1" s="1"/>
  <c r="E90" i="1"/>
  <c r="G271" i="2"/>
  <c r="G14" i="2" s="1"/>
  <c r="E15" i="1"/>
  <c r="E14" i="1" s="1"/>
  <c r="F53" i="1"/>
  <c r="D58" i="1"/>
  <c r="D52" i="1" s="1"/>
  <c r="F67" i="1"/>
  <c r="F66" i="1" s="1"/>
  <c r="D90" i="1"/>
  <c r="F95" i="1"/>
  <c r="E160" i="2"/>
  <c r="D15" i="1"/>
  <c r="D14" i="1" s="1"/>
  <c r="E53" i="1"/>
  <c r="E95" i="1"/>
  <c r="H14" i="2"/>
  <c r="D271" i="2"/>
  <c r="D14" i="2" s="1"/>
  <c r="E67" i="1"/>
  <c r="E66" i="1" s="1"/>
  <c r="C222" i="2"/>
  <c r="E131" i="2"/>
  <c r="E106" i="2" s="1"/>
  <c r="F160" i="2"/>
  <c r="F200" i="2"/>
  <c r="F178" i="2" s="1"/>
  <c r="F23" i="2"/>
  <c r="F9" i="2" s="1"/>
  <c r="G131" i="2"/>
  <c r="G106" i="2" s="1"/>
  <c r="G160" i="2"/>
  <c r="G142" i="2" s="1"/>
  <c r="F271" i="2"/>
  <c r="F14" i="2" s="1"/>
  <c r="G282" i="2"/>
  <c r="G281" i="2" s="1"/>
  <c r="G280" i="2" s="1"/>
  <c r="G284" i="2"/>
  <c r="G283" i="2" s="1"/>
  <c r="F282" i="2"/>
  <c r="F281" i="2" s="1"/>
  <c r="F280" i="2" s="1"/>
  <c r="F284" i="2"/>
  <c r="F283" i="2" s="1"/>
  <c r="E284" i="2"/>
  <c r="E283" i="2" s="1"/>
  <c r="E282" i="2"/>
  <c r="E281" i="2" s="1"/>
  <c r="E280" i="2" s="1"/>
  <c r="D284" i="2"/>
  <c r="D283" i="2" s="1"/>
  <c r="D282" i="2"/>
  <c r="D281" i="2" s="1"/>
  <c r="D280" i="2" s="1"/>
  <c r="E263" i="2"/>
  <c r="E262" i="2" s="1"/>
  <c r="E13" i="2"/>
  <c r="G263" i="2"/>
  <c r="G262" i="2" s="1"/>
  <c r="G13" i="2"/>
  <c r="H13" i="2"/>
  <c r="F13" i="2"/>
  <c r="F263" i="2"/>
  <c r="F262" i="2" s="1"/>
  <c r="D263" i="2"/>
  <c r="D262" i="2" s="1"/>
  <c r="D13" i="2"/>
  <c r="F221" i="2"/>
  <c r="E222" i="2"/>
  <c r="E221" i="2" s="1"/>
  <c r="D222" i="2"/>
  <c r="D221" i="2" s="1"/>
  <c r="G222" i="2"/>
  <c r="G221" i="2" s="1"/>
  <c r="H178" i="2"/>
  <c r="D178" i="2"/>
  <c r="G200" i="2"/>
  <c r="G178" i="2" s="1"/>
  <c r="E178" i="2"/>
  <c r="F142" i="2"/>
  <c r="H77" i="2"/>
  <c r="H16" i="2" s="1"/>
  <c r="H17" i="2"/>
  <c r="F77" i="2"/>
  <c r="F16" i="2" s="1"/>
  <c r="F17" i="2"/>
  <c r="E90" i="2"/>
  <c r="D90" i="2"/>
  <c r="F131" i="2"/>
  <c r="F106" i="2" s="1"/>
  <c r="H23" i="2"/>
  <c r="H9" i="2" s="1"/>
  <c r="D23" i="2"/>
  <c r="D9" i="2" s="1"/>
  <c r="D17" i="2"/>
  <c r="H90" i="2"/>
  <c r="H142" i="2"/>
  <c r="D142" i="2"/>
  <c r="D106" i="2"/>
  <c r="E142" i="2"/>
  <c r="H106" i="2"/>
  <c r="G90" i="2"/>
  <c r="F90" i="2"/>
  <c r="G17" i="2"/>
  <c r="G77" i="2"/>
  <c r="G16" i="2" s="1"/>
  <c r="E77" i="2"/>
  <c r="E16" i="2" s="1"/>
  <c r="E17" i="2"/>
  <c r="E23" i="2"/>
  <c r="G23" i="2"/>
  <c r="G9" i="2" s="1"/>
  <c r="F102" i="1"/>
  <c r="E102" i="1"/>
  <c r="D102" i="1"/>
  <c r="C200" i="2"/>
  <c r="C178" i="2" s="1"/>
  <c r="C131" i="2"/>
  <c r="C106" i="2" s="1"/>
  <c r="C271" i="2"/>
  <c r="C14" i="2" s="1"/>
  <c r="C160" i="2"/>
  <c r="C142" i="2" s="1"/>
  <c r="C13" i="2"/>
  <c r="C251" i="2"/>
  <c r="C12" i="2" s="1"/>
  <c r="C284" i="2"/>
  <c r="C283" i="2" s="1"/>
  <c r="C282" i="2"/>
  <c r="C281" i="2" s="1"/>
  <c r="C280" i="2" s="1"/>
  <c r="C23" i="2"/>
  <c r="C9" i="2" s="1"/>
  <c r="C90" i="2"/>
  <c r="C221" i="2"/>
  <c r="F52" i="1"/>
  <c r="C17" i="2"/>
  <c r="F8" i="1" l="1"/>
  <c r="F7" i="1" s="1"/>
  <c r="E8" i="1"/>
  <c r="E7" i="1" s="1"/>
  <c r="D89" i="2"/>
  <c r="D88" i="2" s="1"/>
  <c r="D52" i="2" s="1"/>
  <c r="D8" i="1"/>
  <c r="D7" i="1"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9" i="2"/>
  <c r="C88" i="2" s="1"/>
  <c r="C52" i="2" s="1"/>
  <c r="C44" i="2" s="1"/>
  <c r="C43" i="2" s="1"/>
  <c r="C86" i="2" s="1"/>
  <c r="D44" i="2" l="1"/>
  <c r="D43" i="2" s="1"/>
  <c r="E8" i="2"/>
  <c r="E7" i="2" s="1"/>
  <c r="F8" i="2"/>
  <c r="F7" i="2" s="1"/>
  <c r="F86" i="2"/>
  <c r="E22" i="2"/>
  <c r="E21" i="2" s="1"/>
  <c r="F22" i="2"/>
  <c r="F21" i="2" s="1"/>
  <c r="H22" i="2"/>
  <c r="H21" i="2" s="1"/>
  <c r="H10" i="2"/>
  <c r="H20" i="2" s="1"/>
  <c r="H19" i="2" s="1"/>
  <c r="E86" i="2"/>
  <c r="G10" i="2"/>
  <c r="G8" i="2" s="1"/>
  <c r="G7" i="2" s="1"/>
  <c r="G22" i="2"/>
  <c r="G21" i="2" s="1"/>
  <c r="E20" i="2"/>
  <c r="E19" i="2" s="1"/>
  <c r="C10" i="2"/>
  <c r="C22" i="2"/>
  <c r="C21" i="2" s="1"/>
  <c r="D22" i="2" l="1"/>
  <c r="D21" i="2" s="1"/>
  <c r="D10" i="2"/>
  <c r="D20" i="2" s="1"/>
  <c r="D19" i="2" s="1"/>
  <c r="D86" i="2"/>
  <c r="H8" i="2"/>
  <c r="H7" i="2" s="1"/>
  <c r="G20" i="2"/>
  <c r="G19" i="2" s="1"/>
  <c r="C20" i="2"/>
  <c r="C19" i="2" s="1"/>
  <c r="C8" i="2"/>
  <c r="C7" i="2" s="1"/>
  <c r="D8" i="2" l="1"/>
  <c r="D7" i="2" s="1"/>
</calcChain>
</file>

<file path=xl/sharedStrings.xml><?xml version="1.0" encoding="utf-8"?>
<sst xmlns="http://schemas.openxmlformats.org/spreadsheetml/2006/main" count="647" uniqueCount="528">
  <si>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</si>
  <si>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</si>
  <si>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</si>
  <si>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</si>
  <si>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</si>
  <si>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</si>
  <si>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</si>
  <si>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</si>
  <si>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</si>
  <si>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</si>
  <si>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</si>
  <si>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</si>
  <si>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</si>
  <si>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</si>
  <si>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</si>
  <si>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</si>
  <si>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</si>
  <si>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</si>
  <si>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</si>
  <si>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</si>
  <si>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</si>
  <si>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</si>
  <si>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</si>
  <si>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</si>
  <si>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</si>
  <si>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</si>
  <si>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</si>
  <si>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</si>
  <si>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</si>
  <si>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</si>
  <si>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</si>
  <si>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</si>
  <si>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</si>
  <si>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</si>
  <si>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</si>
  <si>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</si>
  <si>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</si>
  <si>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</si>
  <si>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</si>
  <si>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</si>
  <si>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</si>
  <si>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</si>
  <si>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</si>
  <si>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</si>
  <si>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</si>
  <si>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</si>
  <si>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</si>
  <si>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</si>
  <si>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</si>
  <si>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</si>
  <si>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</si>
  <si>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</si>
  <si>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</si>
  <si>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</si>
  <si>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</si>
  <si>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</si>
  <si>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</si>
  <si>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</si>
  <si>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</si>
  <si>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</si>
  <si>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</si>
  <si>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</si>
  <si>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</si>
  <si>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</si>
  <si>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</si>
  <si>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</si>
  <si>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</si>
  <si>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</si>
  <si>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</si>
  <si>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</si>
  <si>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</si>
  <si>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</si>
  <si>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</si>
  <si>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</si>
  <si>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</si>
  <si>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</si>
  <si>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</si>
  <si>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</si>
  <si>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</si>
  <si>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</si>
  <si>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</si>
  <si>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</si>
  <si>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</si>
  <si>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</si>
  <si>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</si>
  <si>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</si>
  <si>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</si>
  <si>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</si>
  <si>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</si>
  <si>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</si>
  <si>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</si>
  <si>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</si>
  <si>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</si>
  <si>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</si>
  <si>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</si>
  <si>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</si>
  <si>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</si>
  <si>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</si>
  <si>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</si>
  <si>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</si>
  <si>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</si>
  <si>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</si>
  <si>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</si>
  <si>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</si>
  <si>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</si>
  <si>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</si>
  <si>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</si>
  <si>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</si>
  <si>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</si>
  <si>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</si>
  <si>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</si>
  <si>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</si>
  <si>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</si>
  <si>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</si>
  <si>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</si>
  <si>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</si>
  <si>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</si>
  <si>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</si>
  <si>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</si>
  <si>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</si>
  <si>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</si>
  <si>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</si>
  <si>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</si>
  <si>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</si>
  <si>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</si>
  <si>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</si>
  <si>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</si>
  <si>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</si>
  <si>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</si>
  <si>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</si>
  <si>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</si>
  <si>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</si>
  <si>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</si>
  <si>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</si>
  <si>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</si>
  <si>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</si>
  <si>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</si>
  <si>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</si>
  <si>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</si>
  <si>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</si>
  <si>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</si>
  <si>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</si>
  <si>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</si>
  <si>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</si>
  <si>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</si>
  <si>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</si>
  <si>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</si>
  <si>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</si>
  <si>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</si>
  <si>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</si>
  <si>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</si>
  <si>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</si>
  <si>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</si>
  <si>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</si>
  <si>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</si>
  <si>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</si>
  <si>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</si>
  <si>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</si>
  <si>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</si>
  <si>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</si>
  <si>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</si>
  <si>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</si>
  <si>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</si>
  <si>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</si>
  <si>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</si>
  <si>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</si>
  <si>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</si>
  <si>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</si>
  <si>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</si>
  <si>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</si>
  <si>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</si>
  <si>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</si>
  <si>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</si>
  <si>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</si>
  <si>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</si>
  <si>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</si>
  <si>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</si>
  <si>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</si>
  <si>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</si>
  <si>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</si>
  <si>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</si>
  <si>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</si>
  <si>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</si>
  <si>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</si>
  <si>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</si>
  <si>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</si>
  <si>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</si>
  <si>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</si>
  <si>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</si>
  <si>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</si>
  <si>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</si>
  <si>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</si>
  <si>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</si>
  <si>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</si>
  <si>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</si>
  <si>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</si>
  <si>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</si>
  <si>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</si>
  <si>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</si>
  <si>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</si>
  <si>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</si>
  <si>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</si>
  <si>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</si>
  <si>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</si>
  <si>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</si>
  <si>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</si>
  <si>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</si>
  <si>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</si>
  <si>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</si>
  <si>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</si>
  <si>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</si>
  <si>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</si>
  <si>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</si>
  <si>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</si>
  <si>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</si>
  <si>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</si>
  <si>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</si>
  <si>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</si>
  <si>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</si>
  <si>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</si>
  <si>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</si>
  <si>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</si>
  <si>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</si>
  <si>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</si>
  <si>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</si>
  <si>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</si>
  <si>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</si>
  <si>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</si>
  <si>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</si>
  <si>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</si>
  <si>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</si>
  <si>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</si>
  <si>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</si>
  <si>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</si>
  <si>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</si>
  <si>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</si>
  <si>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</si>
  <si>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</si>
  <si>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</si>
  <si>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</si>
  <si>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</si>
  <si>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</si>
  <si>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</si>
  <si>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</si>
  <si>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</si>
  <si>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</si>
  <si>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</si>
  <si>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</si>
  <si>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</si>
  <si>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</si>
  <si>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</si>
  <si>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</si>
  <si>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</si>
  <si>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</si>
  <si>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</si>
  <si>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</si>
  <si>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</si>
  <si>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</si>
  <si>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</si>
  <si>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</si>
  <si>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</si>
  <si>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</si>
  <si>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</si>
  <si>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</si>
  <si>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</si>
  <si>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</si>
  <si>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</si>
  <si>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</si>
  <si>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</si>
  <si>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</si>
  <si>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</si>
  <si>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</si>
  <si>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</si>
  <si>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</si>
  <si>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</si>
  <si>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</si>
  <si>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</si>
  <si>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</si>
  <si>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</si>
  <si>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</si>
  <si>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</si>
  <si>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</si>
  <si>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</si>
  <si>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</si>
  <si>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</si>
  <si>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</si>
  <si>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</si>
  <si>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</si>
  <si>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</si>
  <si>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</si>
  <si>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</si>
  <si>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</si>
  <si>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</si>
  <si>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</si>
  <si>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</si>
  <si>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</si>
  <si>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</si>
  <si>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</si>
  <si>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</si>
  <si>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</si>
  <si>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</si>
  <si>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</si>
  <si>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</si>
  <si>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</si>
  <si>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</si>
  <si>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</si>
  <si>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</si>
  <si>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</si>
  <si>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</si>
  <si>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</si>
  <si>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</si>
  <si>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</si>
  <si>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</si>
  <si>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</si>
  <si>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</si>
  <si>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</si>
  <si>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</si>
  <si>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</si>
  <si>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</si>
  <si>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</si>
  <si>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</si>
  <si>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</si>
  <si>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</si>
  <si>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</si>
  <si>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</si>
  <si>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</si>
  <si>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</si>
  <si>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</si>
  <si>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</si>
  <si>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</si>
  <si>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</si>
  <si>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</si>
  <si>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</si>
  <si>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</si>
  <si>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</si>
  <si>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</si>
  <si>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</si>
  <si>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</si>
  <si>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</si>
  <si>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</si>
  <si>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</si>
  <si>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</si>
  <si>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</si>
  <si>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</si>
  <si>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</si>
  <si>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</si>
  <si>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</si>
  <si>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</si>
  <si>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</si>
  <si>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</si>
  <si>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</si>
  <si>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</si>
  <si>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</si>
  <si>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</si>
  <si>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</si>
  <si>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</si>
  <si>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</si>
  <si>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</si>
  <si>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</si>
  <si>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</si>
  <si>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</si>
  <si>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</si>
  <si>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</si>
  <si>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</si>
  <si>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</si>
  <si>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</si>
  <si>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</si>
  <si>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</si>
  <si>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</si>
  <si>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</si>
  <si>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</si>
  <si>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</si>
  <si>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</si>
  <si>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</si>
  <si>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</si>
  <si>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</si>
  <si>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</si>
  <si>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</si>
  <si>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</si>
  <si>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</si>
  <si>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</si>
  <si>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</si>
  <si>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</si>
  <si>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</si>
  <si>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</si>
  <si>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</si>
  <si>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</si>
  <si>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</si>
  <si>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</si>
  <si>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</si>
  <si>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</si>
  <si>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</si>
  <si>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</si>
  <si>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</si>
  <si>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</si>
  <si>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</si>
  <si>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</si>
  <si>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</si>
  <si>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</si>
  <si>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</si>
  <si>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</si>
  <si>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</si>
  <si>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</si>
  <si>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</si>
  <si>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</si>
  <si>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</si>
  <si>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</si>
  <si>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</si>
  <si>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</si>
  <si>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</si>
  <si>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</si>
  <si>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</si>
  <si>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</si>
  <si>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</si>
  <si>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</si>
  <si>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</si>
  <si>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</si>
  <si>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</si>
  <si>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</si>
  <si>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</si>
  <si>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</si>
  <si>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</si>
  <si>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</si>
  <si>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</si>
  <si>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</si>
  <si>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</si>
  <si>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</si>
  <si>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</si>
  <si>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</si>
  <si>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</si>
  <si>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</si>
  <si>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</si>
  <si>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</si>
  <si>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</si>
  <si>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</si>
  <si>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</si>
  <si>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</si>
  <si>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</si>
  <si>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</si>
  <si>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</si>
  <si>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</si>
  <si>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</si>
  <si>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</si>
  <si>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</si>
  <si>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</si>
  <si>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</si>
  <si>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</si>
  <si>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</si>
  <si>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</si>
  <si>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</si>
  <si>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</si>
  <si>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</si>
  <si>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</si>
  <si>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</si>
  <si>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</si>
  <si>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</si>
  <si>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</si>
  <si>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</si>
  <si>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</si>
  <si>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</si>
  <si>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</si>
  <si>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</si>
  <si>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</si>
  <si>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</si>
  <si>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</si>
  <si>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</si>
  <si>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</si>
  <si>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</si>
  <si>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</si>
  <si>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</si>
  <si>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</si>
  <si>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</si>
  <si>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</si>
  <si>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</si>
  <si>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</si>
  <si>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</si>
  <si>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</si>
  <si>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</si>
  <si>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</si>
  <si>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</si>
  <si>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</si>
  <si>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</si>
  <si>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</si>
  <si>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</si>
  <si>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</si>
  <si>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</si>
  <si>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</si>
  <si>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</si>
  <si>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</si>
  <si>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</si>
  <si>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</si>
  <si>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</si>
  <si>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</si>
  <si>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</si>
  <si>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</si>
  <si>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</si>
  <si>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</si>
  <si>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</si>
  <si>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</si>
  <si>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</si>
  <si>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</si>
  <si>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</si>
  <si>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</si>
  <si>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</si>
  <si>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</si>
  <si>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</si>
  <si>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</si>
  <si>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</si>
  <si>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</si>
  <si>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</si>
  <si>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</si>
  <si>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</si>
  <si>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</si>
  <si>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</si>
  <si>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</si>
  <si>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</si>
  <si>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</si>
  <si>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</si>
  <si>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</si>
  <si>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 xml:space="preserve">CONT DE EXECUTIE VENITURI </t>
  </si>
  <si>
    <t xml:space="preserve">CONT DE EXECUTIE CHELTUIELI </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</si>
  <si>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</si>
  <si>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Director general</t>
  </si>
  <si>
    <t>Director economic</t>
  </si>
  <si>
    <t>Intocmit</t>
  </si>
  <si>
    <t xml:space="preserve">  Ec.Albu Drina</t>
  </si>
  <si>
    <t xml:space="preserve"> Ec.Bircu Florina</t>
  </si>
  <si>
    <t>Ec. Betiu Adrian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</si>
</sst>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_ ;[Red]\-#,##0.00\ "/>
    <numFmt numFmtId="166" formatCode="0.0000"/>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44">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3" fontId="4" fillId="0" borderId="1" xfId="0" applyNumberFormat="1" applyFont="1" applyFill="1" applyBorder="1"/>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10" fillId="0" borderId="1" xfId="0" applyNumberFormat="1" applyFont="1" applyFill="1" applyBorder="1" applyAlignment="1">
      <alignment horizontal="right"/>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3" fontId="11" fillId="0" borderId="1" xfId="0" applyNumberFormat="1" applyFont="1" applyFill="1" applyBorder="1"/>
    <xf numFmtId="3" fontId="9" fillId="0" borderId="1"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3" fontId="12" fillId="0" borderId="1" xfId="0" applyNumberFormat="1" applyFont="1" applyFill="1" applyBorder="1" applyAlignment="1">
      <alignment horizontal="right"/>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3" fontId="9" fillId="0" borderId="1" xfId="0" applyNumberFormat="1" applyFont="1" applyFill="1" applyBorder="1" applyProtection="1"/>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3" fontId="9" fillId="0" borderId="1" xfId="2" applyNumberFormat="1" applyFont="1" applyFill="1" applyBorder="1" applyAlignment="1">
      <alignment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 fontId="3" fillId="0" borderId="1" xfId="0" applyNumberFormat="1" applyFont="1" applyBorder="1"/>
    <xf numFmtId="4" fontId="5" fillId="0" borderId="1" xfId="0" applyNumberFormat="1" applyFont="1" applyBorder="1"/>
    <xf numFmtId="3"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1" fillId="0" borderId="1" xfId="3" applyNumberFormat="1" applyFont="1" applyBorder="1" applyAlignment="1">
      <alignment horizontal="right" wrapText="1"/>
    </xf>
    <xf numFmtId="4" fontId="4" fillId="0" borderId="1" xfId="0" applyNumberFormat="1" applyFont="1" applyFill="1" applyBorder="1"/>
    <xf numFmtId="4" fontId="9" fillId="0" borderId="1" xfId="0" applyNumberFormat="1" applyFont="1" applyBorder="1"/>
    <xf numFmtId="4" fontId="12" fillId="0" borderId="1" xfId="0" applyNumberFormat="1" applyFont="1" applyFill="1" applyBorder="1" applyAlignment="1">
      <alignment horizontal="right"/>
    </xf>
    <xf numFmtId="4" fontId="9" fillId="0" borderId="1" xfId="0" applyNumberFormat="1" applyFont="1" applyFill="1" applyBorder="1" applyAlignment="1">
      <alignment vertical="top" wrapText="1"/>
    </xf>
    <xf numFmtId="4" fontId="9" fillId="0" borderId="1" xfId="3" applyNumberFormat="1" applyFont="1" applyFill="1" applyBorder="1" applyAlignment="1" applyProtection="1">
      <alignment horizontal="right" wrapText="1"/>
    </xf>
    <xf numFmtId="0" fontId="9" fillId="0" borderId="0" xfId="0" applyFont="1" applyAlignment="1">
      <alignment horizontal="center"/>
    </xf>
    <xf numFmtId="3" fontId="9" fillId="0" borderId="0" xfId="0" applyNumberFormat="1" applyFont="1"/>
    <xf numFmtId="166" fontId="9" fillId="0" borderId="0" xfId="0" applyNumberFormat="1" applyFont="1" applyFill="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4" fillId="0" borderId="0" xfId="0" applyFont="1" applyFill="1" applyBorder="1" applyAlignment="1">
      <alignment horizontal="center"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T156"/>
  <sheetViews>
    <sheetView zoomScaleNormal="100" workbookViewId="0">
      <pane xSplit="3" ySplit="6" topLeftCell="D22" activePane="bottomRight" state="frozen"/>
      <selection activeCell="B2" sqref="B2"/>
      <selection pane="topRight" activeCell="B2" sqref="B2"/>
      <selection pane="bottomLeft" activeCell="B2" sqref="B2"/>
      <selection pane="bottomRight" activeCell="G22" sqref="G22"/>
    </sheetView>
  </sheetViews>
  <sheetFormatPr defaultRowHeight="12.75"/>
  <cols>
    <col min="1" max="1" width="11" style="40" customWidth="1"/>
    <col min="2" max="2" width="59.5703125" style="11" customWidth="1"/>
    <col min="3" max="3" width="16" style="41" customWidth="1"/>
    <col min="4" max="4" width="12.7109375" style="41" customWidth="1"/>
    <col min="5" max="6" width="18" style="11" customWidth="1"/>
    <col min="7" max="7" width="15.425781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1"/>
  </cols>
  <sheetData>
    <row r="1" spans="1:176" ht="15">
      <c r="B1" s="115" t="s">
        <v>519</v>
      </c>
      <c r="C1" s="105"/>
      <c r="D1" s="105"/>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row>
    <row r="2" spans="1:176">
      <c r="B2" s="1"/>
      <c r="C2" s="105"/>
      <c r="D2" s="105"/>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row>
    <row r="3" spans="1:176">
      <c r="A3" s="2"/>
      <c r="B3" s="3"/>
      <c r="C3" s="32"/>
      <c r="D3" s="32"/>
      <c r="E3" s="32"/>
      <c r="F3" s="32"/>
      <c r="FG3" s="5"/>
    </row>
    <row r="4" spans="1:176" ht="12.75" customHeight="1">
      <c r="B4" s="6"/>
      <c r="C4" s="32"/>
      <c r="D4" s="32"/>
      <c r="E4" s="32"/>
      <c r="F4" s="7" t="s">
        <v>0</v>
      </c>
      <c r="G4" s="143"/>
      <c r="H4" s="143"/>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2"/>
      <c r="EJ4" s="142"/>
      <c r="EK4" s="142"/>
      <c r="EL4" s="142"/>
      <c r="EM4" s="142"/>
      <c r="EN4" s="141"/>
      <c r="EO4" s="141"/>
      <c r="EP4" s="141"/>
      <c r="EQ4" s="141"/>
      <c r="ER4" s="141"/>
      <c r="ES4" s="141"/>
      <c r="ET4" s="141"/>
      <c r="EU4" s="141"/>
      <c r="EV4" s="141"/>
      <c r="EW4" s="141"/>
      <c r="EX4" s="141"/>
      <c r="EY4" s="141"/>
      <c r="EZ4" s="141"/>
      <c r="FA4" s="141"/>
      <c r="FB4" s="141"/>
      <c r="FC4" s="141"/>
      <c r="FD4" s="141"/>
      <c r="FE4" s="141"/>
      <c r="FF4" s="141"/>
      <c r="FG4" s="141"/>
    </row>
    <row r="5" spans="1:176" ht="63.7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76" s="16" customFormat="1">
      <c r="A6" s="12"/>
      <c r="B6" s="13"/>
      <c r="C6" s="104"/>
      <c r="D6" s="104"/>
      <c r="E6" s="104"/>
      <c r="F6" s="10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5"/>
      <c r="FI6" s="15"/>
      <c r="FJ6" s="15"/>
      <c r="FK6" s="15"/>
      <c r="FL6" s="15"/>
      <c r="FM6" s="15"/>
      <c r="FN6" s="15"/>
      <c r="FO6" s="15"/>
      <c r="FP6" s="15"/>
      <c r="FQ6" s="15"/>
      <c r="FR6" s="15"/>
      <c r="FS6" s="15"/>
      <c r="FT6" s="15"/>
    </row>
    <row r="7" spans="1:176">
      <c r="A7" s="106" t="s">
        <v>7</v>
      </c>
      <c r="B7" s="17" t="s">
        <v>8</v>
      </c>
      <c r="C7" s="128">
        <f t="shared" ref="C7" si="0">+C8+C66+C110+C95+C90</f>
        <v>244783700</v>
      </c>
      <c r="D7" s="18">
        <f t="shared" ref="D7:F7" si="1">+D8+D66+D110+D95+D90</f>
        <v>76971700</v>
      </c>
      <c r="E7" s="18">
        <f t="shared" si="1"/>
        <v>72290612.270000011</v>
      </c>
      <c r="F7" s="18">
        <f t="shared" si="1"/>
        <v>40585645.579999998</v>
      </c>
      <c r="G7" s="18">
        <f t="shared" ref="G7" si="2">+G8+G66+G110+G95+G90</f>
        <v>31704966.689999998</v>
      </c>
      <c r="H7" s="32"/>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32"/>
      <c r="FI7" s="32"/>
    </row>
    <row r="8" spans="1:176">
      <c r="A8" s="106" t="s">
        <v>9</v>
      </c>
      <c r="B8" s="17" t="s">
        <v>10</v>
      </c>
      <c r="C8" s="128">
        <f t="shared" ref="C8" si="3">+C14+C52+C9</f>
        <v>221111000</v>
      </c>
      <c r="D8" s="18">
        <f t="shared" ref="D8:F8" si="4">+D14+D52+D9</f>
        <v>53299000</v>
      </c>
      <c r="E8" s="18">
        <f t="shared" si="4"/>
        <v>49566107.270000003</v>
      </c>
      <c r="F8" s="18">
        <f t="shared" si="4"/>
        <v>17014644.580000002</v>
      </c>
      <c r="G8" s="18">
        <f t="shared" ref="G8" si="5">+G14+G52+G9</f>
        <v>32551462.689999998</v>
      </c>
      <c r="H8" s="32"/>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32"/>
      <c r="FI8" s="32"/>
    </row>
    <row r="9" spans="1:176">
      <c r="A9" s="106" t="s">
        <v>11</v>
      </c>
      <c r="B9" s="17" t="s">
        <v>12</v>
      </c>
      <c r="C9" s="128">
        <f t="shared" ref="C9" si="6">+C10+C11+C12+C13</f>
        <v>0</v>
      </c>
      <c r="D9" s="18">
        <f t="shared" ref="D9:F9" si="7">+D10+D11+D12+D13</f>
        <v>0</v>
      </c>
      <c r="E9" s="18">
        <f t="shared" si="7"/>
        <v>0</v>
      </c>
      <c r="F9" s="18">
        <f t="shared" si="7"/>
        <v>0</v>
      </c>
      <c r="G9" s="18">
        <f t="shared" ref="G9" si="8">+G10+G11+G12+G13</f>
        <v>0</v>
      </c>
      <c r="H9" s="32"/>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32"/>
      <c r="FI9" s="32"/>
    </row>
    <row r="10" spans="1:176" ht="38.25">
      <c r="A10" s="106" t="s">
        <v>13</v>
      </c>
      <c r="B10" s="17" t="s">
        <v>14</v>
      </c>
      <c r="C10" s="128"/>
      <c r="D10" s="18"/>
      <c r="E10" s="19"/>
      <c r="F10" s="19"/>
      <c r="G10" s="19"/>
      <c r="H10" s="32"/>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32"/>
      <c r="FI10" s="32"/>
    </row>
    <row r="11" spans="1:176" ht="38.25">
      <c r="A11" s="106" t="s">
        <v>15</v>
      </c>
      <c r="B11" s="17" t="s">
        <v>16</v>
      </c>
      <c r="C11" s="128"/>
      <c r="D11" s="18"/>
      <c r="E11" s="19"/>
      <c r="F11" s="19"/>
      <c r="G11" s="19"/>
      <c r="H11" s="32"/>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32"/>
      <c r="FI11" s="32"/>
    </row>
    <row r="12" spans="1:176" ht="25.5">
      <c r="A12" s="106" t="s">
        <v>17</v>
      </c>
      <c r="B12" s="17" t="s">
        <v>18</v>
      </c>
      <c r="C12" s="128"/>
      <c r="D12" s="18"/>
      <c r="E12" s="19"/>
      <c r="F12" s="19"/>
      <c r="G12" s="19"/>
      <c r="H12" s="32"/>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32"/>
      <c r="FI12" s="32"/>
    </row>
    <row r="13" spans="1:176" ht="38.25">
      <c r="A13" s="106" t="s">
        <v>19</v>
      </c>
      <c r="B13" s="17" t="s">
        <v>20</v>
      </c>
      <c r="C13" s="128"/>
      <c r="D13" s="18"/>
      <c r="E13" s="19"/>
      <c r="F13" s="19"/>
      <c r="G13" s="19"/>
      <c r="H13" s="32"/>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32"/>
      <c r="FI13" s="32"/>
    </row>
    <row r="14" spans="1:176">
      <c r="A14" s="106" t="s">
        <v>21</v>
      </c>
      <c r="B14" s="17" t="s">
        <v>22</v>
      </c>
      <c r="C14" s="128">
        <f t="shared" ref="C14" si="9">+C15+C28</f>
        <v>220316000</v>
      </c>
      <c r="D14" s="18">
        <f t="shared" ref="D14:F14" si="10">+D15+D28</f>
        <v>53197000</v>
      </c>
      <c r="E14" s="18">
        <f t="shared" si="10"/>
        <v>49076805.07</v>
      </c>
      <c r="F14" s="18">
        <f t="shared" si="10"/>
        <v>16895285.710000001</v>
      </c>
      <c r="G14" s="18">
        <f t="shared" ref="G14" si="11">+G15+G28</f>
        <v>32181519.359999999</v>
      </c>
      <c r="H14" s="32"/>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32"/>
      <c r="FI14" s="32"/>
    </row>
    <row r="15" spans="1:176">
      <c r="A15" s="106" t="s">
        <v>23</v>
      </c>
      <c r="B15" s="17" t="s">
        <v>24</v>
      </c>
      <c r="C15" s="128">
        <f t="shared" ref="C15" si="12">+C16+C24+C27</f>
        <v>13311000</v>
      </c>
      <c r="D15" s="18">
        <f t="shared" ref="D15:F15" si="13">+D16+D24+D27</f>
        <v>3214000</v>
      </c>
      <c r="E15" s="18">
        <f t="shared" si="13"/>
        <v>3054600.07</v>
      </c>
      <c r="F15" s="18">
        <f t="shared" si="13"/>
        <v>983060.70999999973</v>
      </c>
      <c r="G15" s="18">
        <f t="shared" ref="G15" si="14">+G16+G24+G27</f>
        <v>2071539.36</v>
      </c>
      <c r="H15" s="32"/>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32"/>
      <c r="FI15" s="32"/>
    </row>
    <row r="16" spans="1:176" ht="25.5">
      <c r="A16" s="106" t="s">
        <v>25</v>
      </c>
      <c r="B16" s="17" t="s">
        <v>26</v>
      </c>
      <c r="C16" s="128">
        <f t="shared" ref="C16" si="15">C17+C18+C20+C21+C22+C19+C23</f>
        <v>4046000</v>
      </c>
      <c r="D16" s="18">
        <f t="shared" ref="D16:F16" si="16">D17+D18+D20+D21+D22+D19+D23</f>
        <v>954000</v>
      </c>
      <c r="E16" s="18">
        <f t="shared" si="16"/>
        <v>692415</v>
      </c>
      <c r="F16" s="18">
        <f t="shared" si="16"/>
        <v>144074</v>
      </c>
      <c r="G16" s="18">
        <f t="shared" ref="G16" si="17">G17+G18+G20+G21+G22+G19+G23</f>
        <v>548341</v>
      </c>
      <c r="H16" s="32"/>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32"/>
      <c r="FI16" s="32"/>
    </row>
    <row r="17" spans="1:165" s="6" customFormat="1" ht="25.5">
      <c r="A17" s="107" t="s">
        <v>27</v>
      </c>
      <c r="B17" s="20" t="s">
        <v>28</v>
      </c>
      <c r="C17" s="128">
        <v>4046000</v>
      </c>
      <c r="D17" s="18">
        <v>954000</v>
      </c>
      <c r="E17" s="21">
        <v>554691</v>
      </c>
      <c r="F17" s="21">
        <f>E17-G17</f>
        <v>96977</v>
      </c>
      <c r="G17" s="21">
        <v>457714</v>
      </c>
      <c r="H17" s="32"/>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32"/>
      <c r="FI17" s="32"/>
    </row>
    <row r="18" spans="1:165" s="6" customFormat="1" ht="25.5">
      <c r="A18" s="107" t="s">
        <v>29</v>
      </c>
      <c r="B18" s="20" t="s">
        <v>30</v>
      </c>
      <c r="C18" s="128"/>
      <c r="D18" s="18"/>
      <c r="E18" s="21"/>
      <c r="F18" s="21"/>
      <c r="G18" s="21"/>
      <c r="H18" s="32"/>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32"/>
      <c r="FI18" s="32"/>
    </row>
    <row r="19" spans="1:165" s="6" customFormat="1">
      <c r="A19" s="107" t="s">
        <v>31</v>
      </c>
      <c r="B19" s="20" t="s">
        <v>32</v>
      </c>
      <c r="C19" s="128"/>
      <c r="D19" s="18"/>
      <c r="E19" s="21"/>
      <c r="F19" s="21"/>
      <c r="G19" s="21"/>
      <c r="H19" s="32"/>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32"/>
      <c r="FI19" s="32"/>
    </row>
    <row r="20" spans="1:165" s="6" customFormat="1" ht="25.5">
      <c r="A20" s="107" t="s">
        <v>33</v>
      </c>
      <c r="B20" s="20" t="s">
        <v>34</v>
      </c>
      <c r="C20" s="128"/>
      <c r="D20" s="18"/>
      <c r="E20" s="21"/>
      <c r="F20" s="21"/>
      <c r="G20" s="21"/>
      <c r="H20" s="32"/>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32"/>
      <c r="FI20" s="32"/>
    </row>
    <row r="21" spans="1:165" s="6" customFormat="1" ht="25.5">
      <c r="A21" s="107" t="s">
        <v>35</v>
      </c>
      <c r="B21" s="20" t="s">
        <v>36</v>
      </c>
      <c r="C21" s="128"/>
      <c r="D21" s="18"/>
      <c r="E21" s="21"/>
      <c r="F21" s="21"/>
      <c r="G21" s="21"/>
      <c r="H21" s="32"/>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32"/>
      <c r="FI21" s="32"/>
    </row>
    <row r="22" spans="1:165" s="6" customFormat="1" ht="43.5" customHeight="1">
      <c r="A22" s="107" t="s">
        <v>37</v>
      </c>
      <c r="B22" s="108" t="s">
        <v>38</v>
      </c>
      <c r="C22" s="128"/>
      <c r="D22" s="18"/>
      <c r="E22" s="21"/>
      <c r="F22" s="21"/>
      <c r="G22" s="21"/>
      <c r="H22" s="32"/>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32"/>
      <c r="FI22" s="32"/>
    </row>
    <row r="23" spans="1:165" s="6" customFormat="1" ht="43.5" customHeight="1">
      <c r="A23" s="107" t="s">
        <v>39</v>
      </c>
      <c r="B23" s="108" t="s">
        <v>40</v>
      </c>
      <c r="C23" s="128"/>
      <c r="D23" s="18"/>
      <c r="E23" s="21">
        <v>137724</v>
      </c>
      <c r="F23" s="21">
        <f>E23-G23</f>
        <v>47097</v>
      </c>
      <c r="G23" s="21">
        <v>90627</v>
      </c>
      <c r="H23" s="32"/>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32"/>
      <c r="FI23" s="32"/>
    </row>
    <row r="24" spans="1:165" s="6" customFormat="1">
      <c r="A24" s="106" t="s">
        <v>41</v>
      </c>
      <c r="B24" s="109" t="s">
        <v>42</v>
      </c>
      <c r="C24" s="129">
        <f t="shared" ref="C24" si="18">C25+C26</f>
        <v>0</v>
      </c>
      <c r="D24" s="22">
        <f t="shared" ref="D24:F24" si="19">D25+D26</f>
        <v>0</v>
      </c>
      <c r="E24" s="22">
        <f t="shared" si="19"/>
        <v>4467</v>
      </c>
      <c r="F24" s="22">
        <f t="shared" si="19"/>
        <v>2632</v>
      </c>
      <c r="G24" s="22">
        <f t="shared" ref="G24" si="20">G25+G26</f>
        <v>1835</v>
      </c>
      <c r="H24" s="32"/>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32"/>
      <c r="FI24" s="32"/>
    </row>
    <row r="25" spans="1:165" s="6" customFormat="1">
      <c r="A25" s="107" t="s">
        <v>43</v>
      </c>
      <c r="B25" s="108" t="s">
        <v>44</v>
      </c>
      <c r="C25" s="128"/>
      <c r="D25" s="18"/>
      <c r="E25" s="21">
        <v>4467</v>
      </c>
      <c r="F25" s="21">
        <f>E25-G25</f>
        <v>2632</v>
      </c>
      <c r="G25" s="21">
        <v>1835</v>
      </c>
      <c r="H25" s="32"/>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32"/>
      <c r="FI25" s="32"/>
    </row>
    <row r="26" spans="1:165" s="6" customFormat="1" ht="25.5">
      <c r="A26" s="107" t="s">
        <v>45</v>
      </c>
      <c r="B26" s="108" t="s">
        <v>46</v>
      </c>
      <c r="C26" s="128"/>
      <c r="D26" s="18"/>
      <c r="E26" s="21"/>
      <c r="F26" s="21"/>
      <c r="G26" s="21"/>
      <c r="H26" s="32"/>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32"/>
      <c r="FI26" s="32"/>
    </row>
    <row r="27" spans="1:165" s="6" customFormat="1" ht="25.5">
      <c r="A27" s="107" t="s">
        <v>47</v>
      </c>
      <c r="B27" s="108" t="s">
        <v>48</v>
      </c>
      <c r="C27" s="128">
        <v>9265000</v>
      </c>
      <c r="D27" s="18">
        <v>2260000</v>
      </c>
      <c r="E27" s="133">
        <v>2357718.0699999998</v>
      </c>
      <c r="F27" s="133">
        <f>E27-G27</f>
        <v>836354.70999999973</v>
      </c>
      <c r="G27" s="133">
        <v>1521363.36</v>
      </c>
      <c r="H27" s="32"/>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32"/>
      <c r="FI27" s="32"/>
    </row>
    <row r="28" spans="1:165" s="6" customFormat="1">
      <c r="A28" s="106" t="s">
        <v>49</v>
      </c>
      <c r="B28" s="17" t="s">
        <v>50</v>
      </c>
      <c r="C28" s="128">
        <f t="shared" ref="C28" si="21">C29+C35+C51+C36+C37+C38+C39+C40+C41+C42+C43+C44+C45+C46+C47+C48+C49+C50</f>
        <v>207005000</v>
      </c>
      <c r="D28" s="18">
        <f t="shared" ref="D28:F28" si="22">D29+D35+D51+D36+D37+D38+D39+D40+D41+D42+D43+D44+D45+D46+D47+D48+D49+D50</f>
        <v>49983000</v>
      </c>
      <c r="E28" s="18">
        <f t="shared" si="22"/>
        <v>46022205</v>
      </c>
      <c r="F28" s="18">
        <f t="shared" si="22"/>
        <v>15912225</v>
      </c>
      <c r="G28" s="18">
        <f t="shared" ref="G28" si="23">G29+G35+G51+G36+G37+G38+G39+G40+G41+G42+G43+G44+G45+G46+G47+G48+G49+G50</f>
        <v>30109980</v>
      </c>
      <c r="H28" s="32"/>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32"/>
      <c r="FI28" s="32"/>
    </row>
    <row r="29" spans="1:165" s="6" customFormat="1" ht="25.5">
      <c r="A29" s="106" t="s">
        <v>51</v>
      </c>
      <c r="B29" s="17" t="s">
        <v>52</v>
      </c>
      <c r="C29" s="128">
        <f t="shared" ref="C29" si="24">C30+C31+C32+C33+C34</f>
        <v>200044000</v>
      </c>
      <c r="D29" s="18">
        <f t="shared" ref="D29:F29" si="25">D30+D31+D32+D33+D34</f>
        <v>48931000</v>
      </c>
      <c r="E29" s="18">
        <f t="shared" si="25"/>
        <v>44651619</v>
      </c>
      <c r="F29" s="18">
        <f t="shared" si="25"/>
        <v>15346369</v>
      </c>
      <c r="G29" s="18">
        <f t="shared" ref="G29" si="26">G30+G31+G32+G33+G34</f>
        <v>29305250</v>
      </c>
      <c r="H29" s="32"/>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32"/>
      <c r="FI29" s="32"/>
    </row>
    <row r="30" spans="1:165" s="6" customFormat="1" ht="25.5">
      <c r="A30" s="107" t="s">
        <v>53</v>
      </c>
      <c r="B30" s="20" t="s">
        <v>54</v>
      </c>
      <c r="C30" s="128">
        <v>200044000</v>
      </c>
      <c r="D30" s="18">
        <v>48931000</v>
      </c>
      <c r="E30" s="21">
        <v>44130553</v>
      </c>
      <c r="F30" s="21">
        <f>E30-G30</f>
        <v>15425869</v>
      </c>
      <c r="G30" s="21">
        <v>28704684</v>
      </c>
      <c r="H30" s="32"/>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32"/>
      <c r="FI30" s="32"/>
    </row>
    <row r="31" spans="1:165" s="6" customFormat="1" ht="38.25">
      <c r="A31" s="107" t="s">
        <v>55</v>
      </c>
      <c r="B31" s="110" t="s">
        <v>56</v>
      </c>
      <c r="C31" s="128"/>
      <c r="D31" s="18"/>
      <c r="E31" s="21">
        <v>-374761</v>
      </c>
      <c r="F31" s="21">
        <f>E31-G31</f>
        <v>-82745</v>
      </c>
      <c r="G31" s="21">
        <v>-292016</v>
      </c>
      <c r="H31" s="32"/>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32"/>
      <c r="FI31" s="32"/>
    </row>
    <row r="32" spans="1:165" s="6" customFormat="1" ht="27.75" customHeight="1">
      <c r="A32" s="107" t="s">
        <v>57</v>
      </c>
      <c r="B32" s="20" t="s">
        <v>58</v>
      </c>
      <c r="C32" s="128"/>
      <c r="D32" s="18"/>
      <c r="E32" s="21"/>
      <c r="F32" s="21"/>
      <c r="G32" s="21"/>
      <c r="H32" s="32"/>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32"/>
      <c r="FI32" s="32"/>
    </row>
    <row r="33" spans="1:165" s="6" customFormat="1">
      <c r="A33" s="107" t="s">
        <v>59</v>
      </c>
      <c r="B33" s="20" t="s">
        <v>60</v>
      </c>
      <c r="C33" s="128"/>
      <c r="D33" s="18"/>
      <c r="E33" s="21">
        <v>895827</v>
      </c>
      <c r="F33" s="21">
        <f>E33-G33</f>
        <v>3245</v>
      </c>
      <c r="G33" s="21">
        <v>892582</v>
      </c>
      <c r="H33" s="32"/>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32"/>
      <c r="FI33" s="32"/>
    </row>
    <row r="34" spans="1:165" s="6" customFormat="1">
      <c r="A34" s="107" t="s">
        <v>61</v>
      </c>
      <c r="B34" s="20" t="s">
        <v>62</v>
      </c>
      <c r="C34" s="128"/>
      <c r="D34" s="18"/>
      <c r="E34" s="21"/>
      <c r="F34" s="21"/>
      <c r="G34" s="21"/>
      <c r="H34" s="32"/>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32"/>
      <c r="FI34" s="32"/>
    </row>
    <row r="35" spans="1:165" s="6" customFormat="1">
      <c r="A35" s="107" t="s">
        <v>63</v>
      </c>
      <c r="B35" s="20" t="s">
        <v>64</v>
      </c>
      <c r="C35" s="128"/>
      <c r="D35" s="18"/>
      <c r="E35" s="21"/>
      <c r="F35" s="21"/>
      <c r="G35" s="21"/>
      <c r="H35" s="32"/>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32"/>
      <c r="FI35" s="32"/>
    </row>
    <row r="36" spans="1:165" s="6" customFormat="1" ht="25.5">
      <c r="A36" s="107" t="s">
        <v>65</v>
      </c>
      <c r="B36" s="111" t="s">
        <v>66</v>
      </c>
      <c r="C36" s="128"/>
      <c r="D36" s="18"/>
      <c r="E36" s="21"/>
      <c r="F36" s="21"/>
      <c r="G36" s="21"/>
      <c r="H36" s="32"/>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32"/>
      <c r="FI36" s="32"/>
    </row>
    <row r="37" spans="1:165" s="6" customFormat="1" ht="38.25">
      <c r="A37" s="107" t="s">
        <v>67</v>
      </c>
      <c r="B37" s="20" t="s">
        <v>68</v>
      </c>
      <c r="C37" s="128">
        <v>7000</v>
      </c>
      <c r="D37" s="18">
        <v>2000</v>
      </c>
      <c r="E37" s="21">
        <v>1833</v>
      </c>
      <c r="F37" s="21">
        <f>E37-G37</f>
        <v>1576</v>
      </c>
      <c r="G37" s="21">
        <v>257</v>
      </c>
      <c r="H37" s="32"/>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32"/>
      <c r="FI37" s="32"/>
    </row>
    <row r="38" spans="1:165" s="6" customFormat="1" ht="51">
      <c r="A38" s="107" t="s">
        <v>69</v>
      </c>
      <c r="B38" s="20" t="s">
        <v>70</v>
      </c>
      <c r="C38" s="128"/>
      <c r="D38" s="18"/>
      <c r="E38" s="21"/>
      <c r="F38" s="21"/>
      <c r="G38" s="21"/>
      <c r="H38" s="32"/>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32"/>
      <c r="FI38" s="32"/>
    </row>
    <row r="39" spans="1:165" s="6" customFormat="1" ht="38.25">
      <c r="A39" s="107" t="s">
        <v>71</v>
      </c>
      <c r="B39" s="20" t="s">
        <v>72</v>
      </c>
      <c r="C39" s="128"/>
      <c r="D39" s="18"/>
      <c r="E39" s="21"/>
      <c r="F39" s="21"/>
      <c r="G39" s="21"/>
      <c r="H39" s="32"/>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32"/>
      <c r="FI39" s="32"/>
    </row>
    <row r="40" spans="1:165" s="6" customFormat="1" ht="38.25">
      <c r="A40" s="107" t="s">
        <v>73</v>
      </c>
      <c r="B40" s="20" t="s">
        <v>74</v>
      </c>
      <c r="C40" s="128"/>
      <c r="D40" s="18"/>
      <c r="E40" s="21"/>
      <c r="F40" s="21"/>
      <c r="G40" s="21"/>
      <c r="H40" s="32"/>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32"/>
      <c r="FI40" s="32"/>
    </row>
    <row r="41" spans="1:165" s="6" customFormat="1" ht="38.25">
      <c r="A41" s="107" t="s">
        <v>75</v>
      </c>
      <c r="B41" s="20" t="s">
        <v>76</v>
      </c>
      <c r="C41" s="128"/>
      <c r="D41" s="18"/>
      <c r="E41" s="21"/>
      <c r="F41" s="21"/>
      <c r="G41" s="21"/>
      <c r="H41" s="32"/>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32"/>
      <c r="FI41" s="32"/>
    </row>
    <row r="42" spans="1:165" s="6" customFormat="1" ht="38.25">
      <c r="A42" s="107" t="s">
        <v>77</v>
      </c>
      <c r="B42" s="20" t="s">
        <v>78</v>
      </c>
      <c r="C42" s="128"/>
      <c r="D42" s="18"/>
      <c r="E42" s="21"/>
      <c r="F42" s="21"/>
      <c r="G42" s="21"/>
      <c r="H42" s="32"/>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32"/>
      <c r="FI42" s="32"/>
    </row>
    <row r="43" spans="1:165" s="6" customFormat="1" ht="25.5">
      <c r="A43" s="107" t="s">
        <v>79</v>
      </c>
      <c r="B43" s="20" t="s">
        <v>80</v>
      </c>
      <c r="C43" s="128">
        <v>28000</v>
      </c>
      <c r="D43" s="18">
        <v>7000</v>
      </c>
      <c r="E43" s="21">
        <v>1223</v>
      </c>
      <c r="F43" s="21">
        <f>E43-G43</f>
        <v>500</v>
      </c>
      <c r="G43" s="21">
        <v>723</v>
      </c>
      <c r="H43" s="32"/>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32"/>
      <c r="FI43" s="32"/>
    </row>
    <row r="44" spans="1:165" s="6" customFormat="1" ht="25.5">
      <c r="A44" s="107" t="s">
        <v>81</v>
      </c>
      <c r="B44" s="20" t="s">
        <v>82</v>
      </c>
      <c r="C44" s="128"/>
      <c r="D44" s="18"/>
      <c r="E44" s="21">
        <v>-1093</v>
      </c>
      <c r="F44" s="21">
        <f>E44-G44</f>
        <v>-216</v>
      </c>
      <c r="G44" s="21">
        <v>-877</v>
      </c>
      <c r="H44" s="32"/>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32"/>
      <c r="FI44" s="32"/>
    </row>
    <row r="45" spans="1:165" s="6" customFormat="1">
      <c r="A45" s="107" t="s">
        <v>83</v>
      </c>
      <c r="B45" s="20" t="s">
        <v>84</v>
      </c>
      <c r="C45" s="128"/>
      <c r="D45" s="18"/>
      <c r="E45" s="21">
        <v>44345</v>
      </c>
      <c r="F45" s="21">
        <f>E45-G45</f>
        <v>32841</v>
      </c>
      <c r="G45" s="21">
        <v>11504</v>
      </c>
      <c r="H45" s="32"/>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32"/>
      <c r="FI45" s="32"/>
    </row>
    <row r="46" spans="1:165" s="6" customFormat="1">
      <c r="A46" s="107" t="s">
        <v>85</v>
      </c>
      <c r="B46" s="20" t="s">
        <v>86</v>
      </c>
      <c r="C46" s="128">
        <v>65000</v>
      </c>
      <c r="D46" s="18">
        <v>15000</v>
      </c>
      <c r="E46" s="21">
        <v>30799</v>
      </c>
      <c r="F46" s="21">
        <f>E46-G46</f>
        <v>11461</v>
      </c>
      <c r="G46" s="21">
        <v>19338</v>
      </c>
      <c r="H46" s="32"/>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32"/>
      <c r="FI46" s="32"/>
    </row>
    <row r="47" spans="1:165" s="6" customFormat="1" ht="38.25" customHeight="1">
      <c r="A47" s="112" t="s">
        <v>87</v>
      </c>
      <c r="B47" s="23" t="s">
        <v>88</v>
      </c>
      <c r="C47" s="128"/>
      <c r="D47" s="18"/>
      <c r="E47" s="21"/>
      <c r="F47" s="21"/>
      <c r="G47" s="21"/>
      <c r="H47" s="32"/>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32"/>
      <c r="FI47" s="32"/>
    </row>
    <row r="48" spans="1:165" s="6" customFormat="1">
      <c r="A48" s="112" t="s">
        <v>89</v>
      </c>
      <c r="B48" s="23" t="s">
        <v>90</v>
      </c>
      <c r="C48" s="128"/>
      <c r="D48" s="18"/>
      <c r="E48" s="21"/>
      <c r="F48" s="21"/>
      <c r="G48" s="21"/>
      <c r="H48" s="32"/>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32"/>
      <c r="FI48" s="32"/>
    </row>
    <row r="49" spans="1:176" ht="25.5">
      <c r="A49" s="112" t="s">
        <v>91</v>
      </c>
      <c r="B49" s="23" t="s">
        <v>92</v>
      </c>
      <c r="C49" s="128"/>
      <c r="D49" s="18"/>
      <c r="E49" s="21"/>
      <c r="F49" s="21"/>
      <c r="G49" s="21"/>
      <c r="H49" s="32"/>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32"/>
      <c r="FI49" s="32"/>
    </row>
    <row r="50" spans="1:176">
      <c r="A50" s="112" t="s">
        <v>93</v>
      </c>
      <c r="B50" s="23" t="s">
        <v>94</v>
      </c>
      <c r="C50" s="128">
        <v>6861000</v>
      </c>
      <c r="D50" s="18">
        <v>1028000</v>
      </c>
      <c r="E50" s="21">
        <v>1293479</v>
      </c>
      <c r="F50" s="21">
        <f>E50-G50</f>
        <v>519694</v>
      </c>
      <c r="G50" s="21">
        <v>773785</v>
      </c>
      <c r="H50" s="32"/>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32"/>
      <c r="FI50" s="32"/>
    </row>
    <row r="51" spans="1:176">
      <c r="A51" s="107" t="s">
        <v>95</v>
      </c>
      <c r="B51" s="20" t="s">
        <v>96</v>
      </c>
      <c r="C51" s="128"/>
      <c r="D51" s="18"/>
      <c r="E51" s="21"/>
      <c r="F51" s="21"/>
      <c r="G51" s="21"/>
      <c r="H51" s="32"/>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32"/>
      <c r="FI51" s="32"/>
    </row>
    <row r="52" spans="1:176">
      <c r="A52" s="106" t="s">
        <v>97</v>
      </c>
      <c r="B52" s="17" t="s">
        <v>98</v>
      </c>
      <c r="C52" s="128">
        <f t="shared" ref="C52" si="27">+C53+C58</f>
        <v>795000</v>
      </c>
      <c r="D52" s="18">
        <f t="shared" ref="D52:F52" si="28">+D53+D58</f>
        <v>102000</v>
      </c>
      <c r="E52" s="18">
        <f t="shared" si="28"/>
        <v>489302.2</v>
      </c>
      <c r="F52" s="18">
        <f t="shared" si="28"/>
        <v>119358.87</v>
      </c>
      <c r="G52" s="18">
        <f t="shared" ref="G52" si="29">+G53+G58</f>
        <v>369943.33</v>
      </c>
      <c r="H52" s="32"/>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32"/>
      <c r="FI52" s="32"/>
    </row>
    <row r="53" spans="1:176">
      <c r="A53" s="106" t="s">
        <v>99</v>
      </c>
      <c r="B53" s="17" t="s">
        <v>100</v>
      </c>
      <c r="C53" s="128">
        <f t="shared" ref="C53" si="30">+C54+C56</f>
        <v>0</v>
      </c>
      <c r="D53" s="18">
        <f t="shared" ref="D53:F53" si="31">+D54+D56</f>
        <v>0</v>
      </c>
      <c r="E53" s="18">
        <f t="shared" si="31"/>
        <v>0</v>
      </c>
      <c r="F53" s="18">
        <f t="shared" si="31"/>
        <v>0</v>
      </c>
      <c r="G53" s="18">
        <f t="shared" ref="G53" si="32">+G54+G56</f>
        <v>0</v>
      </c>
      <c r="H53" s="32"/>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32"/>
      <c r="FI53" s="32"/>
    </row>
    <row r="54" spans="1:176">
      <c r="A54" s="106" t="s">
        <v>101</v>
      </c>
      <c r="B54" s="17" t="s">
        <v>102</v>
      </c>
      <c r="C54" s="128">
        <f t="shared" ref="C54" si="33">+C55</f>
        <v>0</v>
      </c>
      <c r="D54" s="18">
        <f t="shared" ref="D54:G54" si="34">+D55</f>
        <v>0</v>
      </c>
      <c r="E54" s="18">
        <f t="shared" si="34"/>
        <v>0</v>
      </c>
      <c r="F54" s="18">
        <f t="shared" si="34"/>
        <v>0</v>
      </c>
      <c r="G54" s="18">
        <f t="shared" si="34"/>
        <v>0</v>
      </c>
      <c r="H54" s="32"/>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32"/>
      <c r="FI54" s="32"/>
    </row>
    <row r="55" spans="1:176">
      <c r="A55" s="107" t="s">
        <v>103</v>
      </c>
      <c r="B55" s="20" t="s">
        <v>104</v>
      </c>
      <c r="C55" s="128"/>
      <c r="D55" s="18"/>
      <c r="E55" s="21"/>
      <c r="F55" s="21"/>
      <c r="G55" s="21"/>
      <c r="H55" s="32"/>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32"/>
      <c r="FI55" s="32"/>
    </row>
    <row r="56" spans="1:176">
      <c r="A56" s="106" t="s">
        <v>105</v>
      </c>
      <c r="B56" s="17" t="s">
        <v>106</v>
      </c>
      <c r="C56" s="128">
        <f t="shared" ref="C56" si="35">+C57</f>
        <v>0</v>
      </c>
      <c r="D56" s="18">
        <f t="shared" ref="D56:G56" si="36">+D57</f>
        <v>0</v>
      </c>
      <c r="E56" s="18">
        <f t="shared" si="36"/>
        <v>0</v>
      </c>
      <c r="F56" s="18">
        <f t="shared" si="36"/>
        <v>0</v>
      </c>
      <c r="G56" s="18">
        <f t="shared" si="36"/>
        <v>0</v>
      </c>
      <c r="H56" s="32"/>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32"/>
      <c r="FI56" s="32"/>
    </row>
    <row r="57" spans="1:176">
      <c r="A57" s="107" t="s">
        <v>107</v>
      </c>
      <c r="B57" s="20" t="s">
        <v>108</v>
      </c>
      <c r="C57" s="128"/>
      <c r="D57" s="18"/>
      <c r="E57" s="21"/>
      <c r="F57" s="21"/>
      <c r="G57" s="21"/>
      <c r="H57" s="32"/>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32"/>
      <c r="FI57" s="32"/>
    </row>
    <row r="58" spans="1:176" s="25" customFormat="1">
      <c r="A58" s="113" t="s">
        <v>109</v>
      </c>
      <c r="B58" s="17" t="s">
        <v>110</v>
      </c>
      <c r="C58" s="128">
        <f t="shared" ref="C58" si="37">+C59+C64</f>
        <v>795000</v>
      </c>
      <c r="D58" s="18">
        <f t="shared" ref="D58:F58" si="38">+D59+D64</f>
        <v>102000</v>
      </c>
      <c r="E58" s="18">
        <f t="shared" si="38"/>
        <v>489302.2</v>
      </c>
      <c r="F58" s="18">
        <f t="shared" si="38"/>
        <v>119358.87</v>
      </c>
      <c r="G58" s="18">
        <f t="shared" ref="G58" si="39">+G59+G64</f>
        <v>369943.33</v>
      </c>
      <c r="H58" s="32"/>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4"/>
      <c r="FK58" s="24"/>
      <c r="FL58" s="24"/>
      <c r="FM58" s="24"/>
      <c r="FN58" s="24"/>
      <c r="FO58" s="24"/>
      <c r="FP58" s="24"/>
      <c r="FQ58" s="24"/>
      <c r="FR58" s="24"/>
      <c r="FS58" s="24"/>
      <c r="FT58" s="24"/>
    </row>
    <row r="59" spans="1:176">
      <c r="A59" s="106" t="s">
        <v>111</v>
      </c>
      <c r="B59" s="17" t="s">
        <v>112</v>
      </c>
      <c r="C59" s="128">
        <f t="shared" ref="C59" si="40">C63+C61+C62+C60</f>
        <v>795000</v>
      </c>
      <c r="D59" s="18">
        <f t="shared" ref="D59:F59" si="41">D63+D61+D62+D60</f>
        <v>102000</v>
      </c>
      <c r="E59" s="18">
        <f t="shared" si="41"/>
        <v>489302.2</v>
      </c>
      <c r="F59" s="18">
        <f t="shared" si="41"/>
        <v>119358.87</v>
      </c>
      <c r="G59" s="18">
        <f t="shared" ref="G59" si="42">G63+G61+G62+G60</f>
        <v>369943.33</v>
      </c>
      <c r="H59" s="32"/>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32"/>
      <c r="FI59" s="32"/>
    </row>
    <row r="60" spans="1:176">
      <c r="A60" s="106" t="s">
        <v>113</v>
      </c>
      <c r="B60" s="17" t="s">
        <v>114</v>
      </c>
      <c r="C60" s="128">
        <v>151000</v>
      </c>
      <c r="D60" s="18">
        <v>12000</v>
      </c>
      <c r="E60" s="18">
        <v>452525</v>
      </c>
      <c r="F60" s="21">
        <f>E60-G60</f>
        <v>110358</v>
      </c>
      <c r="G60" s="18">
        <v>342167</v>
      </c>
      <c r="H60" s="32"/>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32"/>
      <c r="FI60" s="32"/>
    </row>
    <row r="61" spans="1:176">
      <c r="A61" s="26" t="s">
        <v>115</v>
      </c>
      <c r="B61" s="17" t="s">
        <v>116</v>
      </c>
      <c r="C61" s="128"/>
      <c r="D61" s="18"/>
      <c r="E61" s="19">
        <v>-510</v>
      </c>
      <c r="F61" s="21">
        <f>E61-G61</f>
        <v>-510</v>
      </c>
      <c r="G61" s="19">
        <v>0</v>
      </c>
      <c r="H61" s="32"/>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32"/>
      <c r="FI61" s="32"/>
    </row>
    <row r="62" spans="1:176">
      <c r="A62" s="26" t="s">
        <v>117</v>
      </c>
      <c r="B62" s="17" t="s">
        <v>118</v>
      </c>
      <c r="C62" s="128"/>
      <c r="D62" s="18"/>
      <c r="E62" s="19"/>
      <c r="F62" s="19"/>
      <c r="G62" s="19"/>
      <c r="H62" s="32"/>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32"/>
      <c r="FI62" s="32"/>
    </row>
    <row r="63" spans="1:176">
      <c r="A63" s="107" t="s">
        <v>119</v>
      </c>
      <c r="B63" s="27" t="s">
        <v>120</v>
      </c>
      <c r="C63" s="128">
        <v>644000</v>
      </c>
      <c r="D63" s="18">
        <v>90000</v>
      </c>
      <c r="E63" s="133">
        <v>37287.199999999997</v>
      </c>
      <c r="F63" s="133">
        <f>E63-G63</f>
        <v>9510.8699999999953</v>
      </c>
      <c r="G63" s="133">
        <v>27776.33</v>
      </c>
      <c r="H63" s="32"/>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32"/>
      <c r="FI63" s="32"/>
    </row>
    <row r="64" spans="1:176">
      <c r="A64" s="106" t="s">
        <v>121</v>
      </c>
      <c r="B64" s="17" t="s">
        <v>122</v>
      </c>
      <c r="C64" s="128">
        <f t="shared" ref="C64" si="43">C65</f>
        <v>0</v>
      </c>
      <c r="D64" s="18">
        <f t="shared" ref="D64:G64" si="44">D65</f>
        <v>0</v>
      </c>
      <c r="E64" s="18">
        <f t="shared" si="44"/>
        <v>0</v>
      </c>
      <c r="F64" s="18">
        <f t="shared" si="44"/>
        <v>0</v>
      </c>
      <c r="G64" s="18">
        <f t="shared" si="44"/>
        <v>0</v>
      </c>
      <c r="H64" s="32"/>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32"/>
      <c r="FI64" s="32"/>
    </row>
    <row r="65" spans="1:165" s="6" customFormat="1">
      <c r="A65" s="107" t="s">
        <v>123</v>
      </c>
      <c r="B65" s="27" t="s">
        <v>124</v>
      </c>
      <c r="C65" s="128"/>
      <c r="D65" s="18"/>
      <c r="E65" s="21"/>
      <c r="F65" s="21"/>
      <c r="G65" s="21"/>
      <c r="H65" s="32"/>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32"/>
      <c r="FI65" s="32"/>
    </row>
    <row r="66" spans="1:165" s="6" customFormat="1">
      <c r="A66" s="106" t="s">
        <v>125</v>
      </c>
      <c r="B66" s="17" t="s">
        <v>126</v>
      </c>
      <c r="C66" s="128">
        <f t="shared" ref="C66" si="45">+C67</f>
        <v>23672700</v>
      </c>
      <c r="D66" s="18">
        <f t="shared" ref="D66:G66" si="46">+D67</f>
        <v>23672700</v>
      </c>
      <c r="E66" s="18">
        <f t="shared" si="46"/>
        <v>23672685</v>
      </c>
      <c r="F66" s="18">
        <f t="shared" si="46"/>
        <v>23672700</v>
      </c>
      <c r="G66" s="18">
        <f t="shared" si="46"/>
        <v>-15</v>
      </c>
      <c r="H66" s="32"/>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32"/>
      <c r="FI66" s="32"/>
    </row>
    <row r="67" spans="1:165" s="6" customFormat="1">
      <c r="A67" s="106" t="s">
        <v>127</v>
      </c>
      <c r="B67" s="17" t="s">
        <v>128</v>
      </c>
      <c r="C67" s="128">
        <f t="shared" ref="C67" si="47">+C68+C81</f>
        <v>23672700</v>
      </c>
      <c r="D67" s="18">
        <f t="shared" ref="D67:F67" si="48">+D68+D81</f>
        <v>23672700</v>
      </c>
      <c r="E67" s="18">
        <f t="shared" si="48"/>
        <v>23672685</v>
      </c>
      <c r="F67" s="18">
        <f t="shared" si="48"/>
        <v>23672700</v>
      </c>
      <c r="G67" s="18">
        <f t="shared" ref="G67" si="49">+G68+G81</f>
        <v>-15</v>
      </c>
      <c r="H67" s="32"/>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32"/>
      <c r="FI67" s="32"/>
    </row>
    <row r="68" spans="1:165" s="6" customFormat="1">
      <c r="A68" s="106" t="s">
        <v>129</v>
      </c>
      <c r="B68" s="17" t="s">
        <v>130</v>
      </c>
      <c r="C68" s="128">
        <f t="shared" ref="C68" si="50">C69+C70+C71+C72+C74+C75+C76+C77+C73+C78+C79+C80</f>
        <v>23672700</v>
      </c>
      <c r="D68" s="18">
        <f t="shared" ref="D68:F68" si="51">D69+D70+D71+D72+D74+D75+D76+D77+D73+D78+D79+D80</f>
        <v>23672700</v>
      </c>
      <c r="E68" s="18">
        <f t="shared" si="51"/>
        <v>23672691</v>
      </c>
      <c r="F68" s="18">
        <f t="shared" si="51"/>
        <v>23672700</v>
      </c>
      <c r="G68" s="18">
        <f t="shared" ref="G68" si="52">G69+G70+G71+G72+G74+G75+G76+G77+G73+G78+G79+G80</f>
        <v>-9</v>
      </c>
      <c r="H68" s="32"/>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32"/>
      <c r="FI68" s="32"/>
    </row>
    <row r="69" spans="1:165" s="6" customFormat="1" ht="25.5">
      <c r="A69" s="107" t="s">
        <v>131</v>
      </c>
      <c r="B69" s="27" t="s">
        <v>132</v>
      </c>
      <c r="C69" s="128"/>
      <c r="D69" s="18"/>
      <c r="E69" s="21"/>
      <c r="F69" s="21"/>
      <c r="G69" s="21"/>
      <c r="H69" s="32"/>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32"/>
      <c r="FI69" s="32"/>
    </row>
    <row r="70" spans="1:165" s="6" customFormat="1" ht="25.5">
      <c r="A70" s="107" t="s">
        <v>133</v>
      </c>
      <c r="B70" s="27" t="s">
        <v>134</v>
      </c>
      <c r="C70" s="128"/>
      <c r="D70" s="18"/>
      <c r="E70" s="21">
        <v>-9</v>
      </c>
      <c r="F70" s="133">
        <f>E70-G70</f>
        <v>0</v>
      </c>
      <c r="G70" s="21">
        <v>-9</v>
      </c>
      <c r="H70" s="32"/>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32"/>
      <c r="FI70" s="32"/>
    </row>
    <row r="71" spans="1:165" s="6" customFormat="1" ht="25.5">
      <c r="A71" s="114" t="s">
        <v>135</v>
      </c>
      <c r="B71" s="27" t="s">
        <v>136</v>
      </c>
      <c r="C71" s="128">
        <v>20507890</v>
      </c>
      <c r="D71" s="128">
        <v>20507890</v>
      </c>
      <c r="E71" s="21">
        <v>20507890</v>
      </c>
      <c r="F71" s="133">
        <f>E71-G71</f>
        <v>20507890</v>
      </c>
      <c r="G71" s="21">
        <v>0</v>
      </c>
      <c r="H71" s="32"/>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32"/>
      <c r="FI71" s="32"/>
    </row>
    <row r="72" spans="1:165" s="6" customFormat="1" ht="25.5">
      <c r="A72" s="107" t="s">
        <v>137</v>
      </c>
      <c r="B72" s="28" t="s">
        <v>138</v>
      </c>
      <c r="C72" s="128"/>
      <c r="D72" s="18"/>
      <c r="E72" s="21"/>
      <c r="F72" s="21"/>
      <c r="G72" s="21"/>
      <c r="H72" s="32"/>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32"/>
      <c r="FI72" s="32"/>
    </row>
    <row r="73" spans="1:165" s="6" customFormat="1">
      <c r="A73" s="107" t="s">
        <v>139</v>
      </c>
      <c r="B73" s="28" t="s">
        <v>140</v>
      </c>
      <c r="C73" s="128"/>
      <c r="D73" s="18"/>
      <c r="E73" s="21"/>
      <c r="F73" s="21"/>
      <c r="G73" s="21"/>
      <c r="H73" s="32"/>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32"/>
      <c r="FI73" s="32"/>
    </row>
    <row r="74" spans="1:165" s="6" customFormat="1" ht="25.5">
      <c r="A74" s="107" t="s">
        <v>141</v>
      </c>
      <c r="B74" s="28" t="s">
        <v>142</v>
      </c>
      <c r="C74" s="128"/>
      <c r="D74" s="18"/>
      <c r="E74" s="21"/>
      <c r="F74" s="21"/>
      <c r="G74" s="21"/>
      <c r="H74" s="32"/>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32"/>
      <c r="FI74" s="32"/>
    </row>
    <row r="75" spans="1:165" s="6" customFormat="1" ht="25.5">
      <c r="A75" s="107" t="s">
        <v>143</v>
      </c>
      <c r="B75" s="28" t="s">
        <v>144</v>
      </c>
      <c r="C75" s="128"/>
      <c r="D75" s="18"/>
      <c r="E75" s="21"/>
      <c r="F75" s="21"/>
      <c r="G75" s="21"/>
      <c r="H75" s="32"/>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32"/>
      <c r="FI75" s="32"/>
    </row>
    <row r="76" spans="1:165" s="6" customFormat="1" ht="25.5">
      <c r="A76" s="107" t="s">
        <v>145</v>
      </c>
      <c r="B76" s="28" t="s">
        <v>146</v>
      </c>
      <c r="C76" s="128"/>
      <c r="D76" s="18"/>
      <c r="E76" s="21"/>
      <c r="F76" s="21"/>
      <c r="G76" s="21"/>
      <c r="H76" s="32"/>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32"/>
      <c r="FI76" s="32"/>
    </row>
    <row r="77" spans="1:165" s="6" customFormat="1" ht="51">
      <c r="A77" s="107" t="s">
        <v>147</v>
      </c>
      <c r="B77" s="28" t="s">
        <v>148</v>
      </c>
      <c r="C77" s="128"/>
      <c r="D77" s="18"/>
      <c r="E77" s="21"/>
      <c r="F77" s="21"/>
      <c r="G77" s="21"/>
      <c r="H77" s="32"/>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32"/>
      <c r="FI77" s="32"/>
    </row>
    <row r="78" spans="1:165" s="6" customFormat="1" ht="25.5">
      <c r="A78" s="107" t="s">
        <v>149</v>
      </c>
      <c r="B78" s="28" t="s">
        <v>150</v>
      </c>
      <c r="C78" s="128">
        <v>1596690</v>
      </c>
      <c r="D78" s="128">
        <v>1596690</v>
      </c>
      <c r="E78" s="21">
        <v>1596690</v>
      </c>
      <c r="F78" s="21">
        <v>1596690</v>
      </c>
      <c r="G78" s="21"/>
      <c r="H78" s="32"/>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32"/>
      <c r="FI78" s="32"/>
    </row>
    <row r="79" spans="1:165" s="6" customFormat="1" ht="25.5">
      <c r="A79" s="107" t="s">
        <v>151</v>
      </c>
      <c r="B79" s="28" t="s">
        <v>152</v>
      </c>
      <c r="C79" s="128"/>
      <c r="D79" s="18"/>
      <c r="E79" s="21"/>
      <c r="F79" s="21"/>
      <c r="G79" s="21"/>
      <c r="H79" s="32"/>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32"/>
      <c r="FI79" s="32"/>
    </row>
    <row r="80" spans="1:165" s="6" customFormat="1" ht="51">
      <c r="A80" s="107" t="s">
        <v>153</v>
      </c>
      <c r="B80" s="28" t="s">
        <v>154</v>
      </c>
      <c r="C80" s="128">
        <v>1568120</v>
      </c>
      <c r="D80" s="128">
        <v>1568120</v>
      </c>
      <c r="E80" s="21">
        <v>1568120</v>
      </c>
      <c r="F80" s="21">
        <v>1568120</v>
      </c>
      <c r="G80" s="21"/>
      <c r="H80" s="32"/>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32"/>
      <c r="FI80" s="32"/>
    </row>
    <row r="81" spans="1:165">
      <c r="A81" s="106" t="s">
        <v>155</v>
      </c>
      <c r="B81" s="17" t="s">
        <v>156</v>
      </c>
      <c r="C81" s="128">
        <f t="shared" ref="C81" si="53">+C82+C83+C84+C85+C86+C87+C88+C89</f>
        <v>0</v>
      </c>
      <c r="D81" s="18">
        <f t="shared" ref="D81:F81" si="54">+D82+D83+D84+D85+D86+D87+D88+D89</f>
        <v>0</v>
      </c>
      <c r="E81" s="18">
        <f t="shared" si="54"/>
        <v>-6</v>
      </c>
      <c r="F81" s="18">
        <f t="shared" si="54"/>
        <v>0</v>
      </c>
      <c r="G81" s="18">
        <f t="shared" ref="G81" si="55">+G82+G83+G84+G85+G86+G87+G88+G89</f>
        <v>-6</v>
      </c>
      <c r="H81" s="32"/>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32"/>
      <c r="FI81" s="32"/>
    </row>
    <row r="82" spans="1:165" ht="25.5">
      <c r="A82" s="107" t="s">
        <v>157</v>
      </c>
      <c r="B82" s="20" t="s">
        <v>158</v>
      </c>
      <c r="C82" s="128"/>
      <c r="D82" s="18"/>
      <c r="E82" s="21"/>
      <c r="F82" s="21"/>
      <c r="G82" s="21"/>
      <c r="H82" s="32"/>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32"/>
      <c r="FI82" s="32"/>
    </row>
    <row r="83" spans="1:165" ht="25.5">
      <c r="A83" s="107" t="s">
        <v>159</v>
      </c>
      <c r="B83" s="29" t="s">
        <v>138</v>
      </c>
      <c r="C83" s="128"/>
      <c r="D83" s="18"/>
      <c r="E83" s="21"/>
      <c r="F83" s="21"/>
      <c r="G83" s="21"/>
      <c r="H83" s="32"/>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32"/>
      <c r="FI83" s="32"/>
    </row>
    <row r="84" spans="1:165" ht="38.25">
      <c r="A84" s="107" t="s">
        <v>160</v>
      </c>
      <c r="B84" s="20" t="s">
        <v>161</v>
      </c>
      <c r="C84" s="128"/>
      <c r="D84" s="18"/>
      <c r="E84" s="21"/>
      <c r="F84" s="21"/>
      <c r="G84" s="21"/>
      <c r="H84" s="32"/>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32"/>
      <c r="FI84" s="32"/>
    </row>
    <row r="85" spans="1:165" ht="38.25">
      <c r="A85" s="107" t="s">
        <v>162</v>
      </c>
      <c r="B85" s="20" t="s">
        <v>163</v>
      </c>
      <c r="C85" s="128"/>
      <c r="D85" s="18"/>
      <c r="E85" s="21">
        <v>-6</v>
      </c>
      <c r="F85" s="133">
        <f>E85-G85</f>
        <v>0</v>
      </c>
      <c r="G85" s="21">
        <v>-6</v>
      </c>
      <c r="H85" s="32"/>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32"/>
      <c r="FI85" s="32"/>
    </row>
    <row r="86" spans="1:165" ht="25.5">
      <c r="A86" s="107" t="s">
        <v>164</v>
      </c>
      <c r="B86" s="20" t="s">
        <v>142</v>
      </c>
      <c r="C86" s="128"/>
      <c r="D86" s="18"/>
      <c r="E86" s="21"/>
      <c r="F86" s="21"/>
      <c r="G86" s="21"/>
      <c r="H86" s="32"/>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32"/>
      <c r="FI86" s="32"/>
    </row>
    <row r="87" spans="1:165">
      <c r="A87" s="111" t="s">
        <v>165</v>
      </c>
      <c r="B87" s="30" t="s">
        <v>166</v>
      </c>
      <c r="C87" s="128"/>
      <c r="D87" s="18"/>
      <c r="E87" s="21"/>
      <c r="F87" s="21"/>
      <c r="G87" s="21"/>
      <c r="H87" s="32"/>
      <c r="AT87" s="32"/>
      <c r="BT87" s="32"/>
      <c r="BU87" s="32"/>
      <c r="BV87" s="32"/>
      <c r="CN87" s="32"/>
    </row>
    <row r="88" spans="1:165" ht="63.75">
      <c r="A88" s="20" t="s">
        <v>167</v>
      </c>
      <c r="B88" s="31" t="s">
        <v>168</v>
      </c>
      <c r="C88" s="128"/>
      <c r="D88" s="18"/>
      <c r="E88" s="21"/>
      <c r="F88" s="21"/>
      <c r="G88" s="21"/>
      <c r="H88" s="32"/>
      <c r="BT88" s="32"/>
      <c r="BU88" s="32"/>
      <c r="BV88" s="32"/>
      <c r="CN88" s="32"/>
    </row>
    <row r="89" spans="1:165" ht="25.5">
      <c r="A89" s="20" t="s">
        <v>169</v>
      </c>
      <c r="B89" s="33" t="s">
        <v>170</v>
      </c>
      <c r="C89" s="128"/>
      <c r="D89" s="18"/>
      <c r="E89" s="21"/>
      <c r="F89" s="21"/>
      <c r="G89" s="21"/>
      <c r="H89" s="32"/>
      <c r="BT89" s="32"/>
      <c r="BU89" s="32"/>
      <c r="BV89" s="32"/>
      <c r="CN89" s="32"/>
    </row>
    <row r="90" spans="1:165" ht="38.25">
      <c r="A90" s="20" t="s">
        <v>171</v>
      </c>
      <c r="B90" s="34" t="s">
        <v>172</v>
      </c>
      <c r="C90" s="129">
        <f t="shared" ref="C90" si="56">C93+C91</f>
        <v>0</v>
      </c>
      <c r="D90" s="22">
        <f t="shared" ref="D90:F90" si="57">D93+D91</f>
        <v>0</v>
      </c>
      <c r="E90" s="22">
        <f t="shared" si="57"/>
        <v>0</v>
      </c>
      <c r="F90" s="22">
        <f t="shared" si="57"/>
        <v>0</v>
      </c>
      <c r="G90" s="22">
        <f t="shared" ref="G90" si="58">G93+G91</f>
        <v>0</v>
      </c>
      <c r="H90" s="32"/>
      <c r="BT90" s="32"/>
      <c r="BU90" s="32"/>
      <c r="BV90" s="32"/>
      <c r="CN90" s="32"/>
    </row>
    <row r="91" spans="1:165">
      <c r="A91" s="20" t="s">
        <v>173</v>
      </c>
      <c r="B91" s="33" t="s">
        <v>174</v>
      </c>
      <c r="C91" s="129">
        <f t="shared" ref="C91" si="59">C92</f>
        <v>0</v>
      </c>
      <c r="D91" s="22">
        <f t="shared" ref="D91:G91" si="60">D92</f>
        <v>0</v>
      </c>
      <c r="E91" s="22">
        <f t="shared" si="60"/>
        <v>0</v>
      </c>
      <c r="F91" s="22">
        <f t="shared" si="60"/>
        <v>0</v>
      </c>
      <c r="G91" s="22">
        <f t="shared" si="60"/>
        <v>0</v>
      </c>
      <c r="H91" s="32"/>
      <c r="BT91" s="32"/>
      <c r="BU91" s="32"/>
      <c r="BV91" s="32"/>
      <c r="CN91" s="32"/>
    </row>
    <row r="92" spans="1:165">
      <c r="A92" s="20" t="s">
        <v>175</v>
      </c>
      <c r="B92" s="33" t="s">
        <v>176</v>
      </c>
      <c r="C92" s="129"/>
      <c r="D92" s="22"/>
      <c r="E92" s="22"/>
      <c r="F92" s="22"/>
      <c r="G92" s="22"/>
      <c r="H92" s="32"/>
      <c r="BT92" s="32"/>
      <c r="BU92" s="32"/>
      <c r="BV92" s="32"/>
      <c r="CN92" s="32"/>
    </row>
    <row r="93" spans="1:165">
      <c r="A93" s="20" t="s">
        <v>177</v>
      </c>
      <c r="B93" s="33" t="s">
        <v>178</v>
      </c>
      <c r="C93" s="129">
        <f t="shared" ref="C93" si="61">C94</f>
        <v>0</v>
      </c>
      <c r="D93" s="22">
        <f t="shared" ref="D93:G93" si="62">D94</f>
        <v>0</v>
      </c>
      <c r="E93" s="22">
        <f t="shared" si="62"/>
        <v>0</v>
      </c>
      <c r="F93" s="22">
        <f t="shared" si="62"/>
        <v>0</v>
      </c>
      <c r="G93" s="22">
        <f t="shared" si="62"/>
        <v>0</v>
      </c>
      <c r="H93" s="32"/>
      <c r="I93" s="32"/>
      <c r="J93" s="32"/>
      <c r="BT93" s="32"/>
      <c r="BU93" s="32"/>
      <c r="BV93" s="32"/>
      <c r="CN93" s="32"/>
    </row>
    <row r="94" spans="1:165">
      <c r="A94" s="20" t="s">
        <v>179</v>
      </c>
      <c r="B94" s="33" t="s">
        <v>180</v>
      </c>
      <c r="C94" s="128"/>
      <c r="D94" s="18"/>
      <c r="E94" s="21"/>
      <c r="F94" s="21"/>
      <c r="G94" s="21"/>
      <c r="H94" s="32"/>
      <c r="I94" s="32"/>
      <c r="J94" s="32"/>
      <c r="BT94" s="32"/>
      <c r="BU94" s="32"/>
      <c r="BV94" s="32"/>
      <c r="CN94" s="32"/>
    </row>
    <row r="95" spans="1:165" ht="38.25">
      <c r="A95" s="20" t="s">
        <v>181</v>
      </c>
      <c r="B95" s="34" t="s">
        <v>172</v>
      </c>
      <c r="C95" s="129">
        <f t="shared" ref="C95" si="63">C96+C99</f>
        <v>0</v>
      </c>
      <c r="D95" s="22">
        <f t="shared" ref="D95:F95" si="64">D96+D99</f>
        <v>0</v>
      </c>
      <c r="E95" s="22">
        <f t="shared" si="64"/>
        <v>0</v>
      </c>
      <c r="F95" s="22">
        <f t="shared" si="64"/>
        <v>0</v>
      </c>
      <c r="G95" s="22">
        <f t="shared" ref="G95" si="65">G96+G99</f>
        <v>0</v>
      </c>
      <c r="H95" s="32"/>
      <c r="I95" s="32"/>
      <c r="J95" s="32"/>
      <c r="BT95" s="32"/>
      <c r="BU95" s="32"/>
      <c r="BV95" s="32"/>
      <c r="CN95" s="32"/>
    </row>
    <row r="96" spans="1:165">
      <c r="A96" s="20" t="s">
        <v>182</v>
      </c>
      <c r="B96" s="33" t="s">
        <v>178</v>
      </c>
      <c r="C96" s="129">
        <f t="shared" ref="C96" si="66">C97+C98</f>
        <v>0</v>
      </c>
      <c r="D96" s="22">
        <f t="shared" ref="D96:F96" si="67">D97+D98</f>
        <v>0</v>
      </c>
      <c r="E96" s="22">
        <f t="shared" si="67"/>
        <v>0</v>
      </c>
      <c r="F96" s="22">
        <f t="shared" si="67"/>
        <v>0</v>
      </c>
      <c r="G96" s="22">
        <f t="shared" ref="G96" si="68">G97+G98</f>
        <v>0</v>
      </c>
      <c r="H96" s="32"/>
      <c r="I96" s="32"/>
      <c r="J96" s="32"/>
      <c r="BT96" s="32"/>
      <c r="BU96" s="32"/>
      <c r="BV96" s="32"/>
      <c r="CN96" s="32"/>
    </row>
    <row r="97" spans="1:92">
      <c r="A97" s="20" t="s">
        <v>183</v>
      </c>
      <c r="B97" s="33" t="s">
        <v>184</v>
      </c>
      <c r="C97" s="128"/>
      <c r="D97" s="18"/>
      <c r="E97" s="21"/>
      <c r="F97" s="21"/>
      <c r="G97" s="21"/>
      <c r="H97" s="32"/>
      <c r="I97" s="32"/>
      <c r="J97" s="32"/>
      <c r="BT97" s="32"/>
      <c r="BU97" s="32"/>
      <c r="BV97" s="32"/>
      <c r="CN97" s="32"/>
    </row>
    <row r="98" spans="1:92">
      <c r="A98" s="20" t="s">
        <v>185</v>
      </c>
      <c r="B98" s="33" t="s">
        <v>186</v>
      </c>
      <c r="C98" s="128"/>
      <c r="D98" s="18"/>
      <c r="E98" s="21"/>
      <c r="F98" s="21"/>
      <c r="G98" s="21"/>
      <c r="H98" s="32"/>
      <c r="I98" s="32"/>
      <c r="J98" s="32"/>
      <c r="BT98" s="32"/>
      <c r="BU98" s="32"/>
      <c r="BV98" s="32"/>
      <c r="CN98" s="32"/>
    </row>
    <row r="99" spans="1:92">
      <c r="A99" s="20" t="s">
        <v>187</v>
      </c>
      <c r="B99" s="34" t="s">
        <v>518</v>
      </c>
      <c r="C99" s="129">
        <f t="shared" ref="C99" si="69">C100+C101</f>
        <v>0</v>
      </c>
      <c r="D99" s="22">
        <f t="shared" ref="D99:F99" si="70">D100+D101</f>
        <v>0</v>
      </c>
      <c r="E99" s="22">
        <f t="shared" si="70"/>
        <v>0</v>
      </c>
      <c r="F99" s="22">
        <f t="shared" si="70"/>
        <v>0</v>
      </c>
      <c r="G99" s="22">
        <f t="shared" ref="G99" si="71">G100+G101</f>
        <v>0</v>
      </c>
      <c r="H99" s="32"/>
      <c r="I99" s="32"/>
      <c r="J99" s="32"/>
      <c r="BT99" s="32"/>
      <c r="BU99" s="32"/>
      <c r="BV99" s="32"/>
      <c r="CN99" s="32"/>
    </row>
    <row r="100" spans="1:92">
      <c r="A100" s="20" t="s">
        <v>188</v>
      </c>
      <c r="B100" s="33" t="s">
        <v>184</v>
      </c>
      <c r="C100" s="128"/>
      <c r="D100" s="18"/>
      <c r="E100" s="21"/>
      <c r="F100" s="21"/>
      <c r="G100" s="21"/>
      <c r="H100" s="32"/>
      <c r="I100" s="32"/>
      <c r="J100" s="32"/>
      <c r="BT100" s="32"/>
      <c r="BU100" s="32"/>
      <c r="BV100" s="32"/>
      <c r="CN100" s="32"/>
    </row>
    <row r="101" spans="1:92">
      <c r="A101" s="20" t="s">
        <v>189</v>
      </c>
      <c r="B101" s="33" t="s">
        <v>186</v>
      </c>
      <c r="C101" s="128"/>
      <c r="D101" s="18"/>
      <c r="E101" s="21"/>
      <c r="F101" s="21"/>
      <c r="G101" s="21"/>
      <c r="H101" s="32"/>
      <c r="I101" s="32"/>
      <c r="J101" s="32"/>
      <c r="BT101" s="32"/>
      <c r="BU101" s="32"/>
      <c r="BV101" s="32"/>
      <c r="CN101" s="32"/>
    </row>
    <row r="102" spans="1:92" ht="25.5">
      <c r="A102" s="35" t="s">
        <v>190</v>
      </c>
      <c r="B102" s="36" t="s">
        <v>191</v>
      </c>
      <c r="C102" s="129">
        <f t="shared" ref="C102" si="72">C103+C106</f>
        <v>0</v>
      </c>
      <c r="D102" s="22">
        <f t="shared" ref="D102:F102" si="73">D103+D106</f>
        <v>0</v>
      </c>
      <c r="E102" s="22">
        <f t="shared" si="73"/>
        <v>0</v>
      </c>
      <c r="F102" s="22">
        <f t="shared" si="73"/>
        <v>0</v>
      </c>
      <c r="G102" s="22">
        <f t="shared" ref="G102" si="74">G103+G106</f>
        <v>0</v>
      </c>
      <c r="H102" s="32"/>
      <c r="I102" s="32"/>
      <c r="J102" s="32"/>
      <c r="BT102" s="32"/>
      <c r="BU102" s="32"/>
      <c r="BV102" s="32"/>
      <c r="CN102" s="32"/>
    </row>
    <row r="103" spans="1:92" ht="38.25">
      <c r="A103" s="20" t="s">
        <v>192</v>
      </c>
      <c r="B103" s="36" t="s">
        <v>172</v>
      </c>
      <c r="C103" s="129">
        <f t="shared" ref="C103" si="75">C104+C105</f>
        <v>0</v>
      </c>
      <c r="D103" s="22">
        <f t="shared" ref="D103:F103" si="76">D104+D105</f>
        <v>0</v>
      </c>
      <c r="E103" s="22">
        <f t="shared" si="76"/>
        <v>0</v>
      </c>
      <c r="F103" s="22">
        <f t="shared" si="76"/>
        <v>0</v>
      </c>
      <c r="G103" s="22">
        <f t="shared" ref="G103" si="77">G104+G105</f>
        <v>0</v>
      </c>
      <c r="H103" s="32"/>
      <c r="I103" s="32"/>
      <c r="J103" s="32"/>
      <c r="BT103" s="32"/>
      <c r="BU103" s="32"/>
      <c r="BV103" s="32"/>
      <c r="CN103" s="32"/>
    </row>
    <row r="104" spans="1:92">
      <c r="A104" s="20" t="s">
        <v>193</v>
      </c>
      <c r="B104" s="20" t="s">
        <v>194</v>
      </c>
      <c r="C104" s="129"/>
      <c r="D104" s="22"/>
      <c r="E104" s="22"/>
      <c r="F104" s="22"/>
      <c r="G104" s="22"/>
      <c r="H104" s="32"/>
      <c r="I104" s="32"/>
      <c r="J104" s="32"/>
      <c r="BT104" s="32"/>
      <c r="BU104" s="32"/>
      <c r="BV104" s="32"/>
      <c r="CN104" s="32"/>
    </row>
    <row r="105" spans="1:92" ht="26.25" customHeight="1">
      <c r="A105" s="20" t="s">
        <v>195</v>
      </c>
      <c r="B105" s="20" t="s">
        <v>196</v>
      </c>
      <c r="C105" s="129"/>
      <c r="D105" s="22"/>
      <c r="E105" s="22"/>
      <c r="F105" s="22"/>
      <c r="G105" s="22"/>
      <c r="H105" s="32"/>
      <c r="I105" s="32"/>
      <c r="J105" s="32"/>
      <c r="BT105" s="32"/>
      <c r="BU105" s="32"/>
      <c r="BV105" s="32"/>
      <c r="CN105" s="32"/>
    </row>
    <row r="106" spans="1:92">
      <c r="A106" s="39"/>
      <c r="B106" s="37" t="s">
        <v>197</v>
      </c>
      <c r="C106" s="129">
        <f t="shared" ref="C106:C108" si="78">C107</f>
        <v>0</v>
      </c>
      <c r="D106" s="22">
        <f t="shared" ref="D106:G108" si="79">D107</f>
        <v>0</v>
      </c>
      <c r="E106" s="22">
        <f t="shared" si="79"/>
        <v>0</v>
      </c>
      <c r="F106" s="22">
        <f t="shared" si="79"/>
        <v>0</v>
      </c>
      <c r="G106" s="22">
        <f t="shared" si="79"/>
        <v>0</v>
      </c>
      <c r="H106" s="32"/>
      <c r="I106" s="32"/>
      <c r="J106" s="32"/>
      <c r="BT106" s="32"/>
      <c r="BU106" s="32"/>
      <c r="BV106" s="32"/>
      <c r="CN106" s="32"/>
    </row>
    <row r="107" spans="1:92">
      <c r="A107" s="20" t="s">
        <v>198</v>
      </c>
      <c r="B107" s="37" t="s">
        <v>199</v>
      </c>
      <c r="C107" s="129">
        <f t="shared" si="78"/>
        <v>0</v>
      </c>
      <c r="D107" s="22">
        <f t="shared" si="79"/>
        <v>0</v>
      </c>
      <c r="E107" s="22">
        <f t="shared" si="79"/>
        <v>0</v>
      </c>
      <c r="F107" s="22">
        <f t="shared" si="79"/>
        <v>0</v>
      </c>
      <c r="G107" s="22">
        <f t="shared" si="79"/>
        <v>0</v>
      </c>
      <c r="H107" s="32"/>
      <c r="I107" s="32"/>
      <c r="J107" s="32"/>
      <c r="BT107" s="32"/>
      <c r="BU107" s="32"/>
      <c r="BV107" s="32"/>
      <c r="CN107" s="32"/>
    </row>
    <row r="108" spans="1:92" ht="25.5">
      <c r="A108" s="20" t="s">
        <v>200</v>
      </c>
      <c r="B108" s="37" t="s">
        <v>201</v>
      </c>
      <c r="C108" s="129">
        <f t="shared" si="78"/>
        <v>0</v>
      </c>
      <c r="D108" s="22">
        <f t="shared" si="79"/>
        <v>0</v>
      </c>
      <c r="E108" s="22">
        <f t="shared" si="79"/>
        <v>0</v>
      </c>
      <c r="F108" s="22">
        <f t="shared" si="79"/>
        <v>0</v>
      </c>
      <c r="G108" s="22">
        <f t="shared" si="79"/>
        <v>0</v>
      </c>
      <c r="H108" s="32"/>
      <c r="I108" s="32"/>
      <c r="J108" s="32"/>
      <c r="BT108" s="32"/>
      <c r="BU108" s="32"/>
      <c r="BV108" s="32"/>
      <c r="CN108" s="32"/>
    </row>
    <row r="109" spans="1:92">
      <c r="A109" s="20" t="s">
        <v>202</v>
      </c>
      <c r="B109" s="38" t="s">
        <v>203</v>
      </c>
      <c r="C109" s="128"/>
      <c r="D109" s="18"/>
      <c r="E109" s="21"/>
      <c r="F109" s="22"/>
      <c r="G109" s="21"/>
      <c r="CN109" s="32"/>
    </row>
    <row r="110" spans="1:92" ht="12" customHeight="1">
      <c r="A110" s="36" t="s">
        <v>204</v>
      </c>
      <c r="B110" s="36" t="s">
        <v>205</v>
      </c>
      <c r="C110" s="129">
        <f t="shared" ref="C110" si="80">C111</f>
        <v>0</v>
      </c>
      <c r="D110" s="22">
        <f t="shared" ref="D110:G110" si="81">D111</f>
        <v>0</v>
      </c>
      <c r="E110" s="22">
        <f t="shared" si="81"/>
        <v>-948180</v>
      </c>
      <c r="F110" s="22">
        <f t="shared" si="81"/>
        <v>-101699</v>
      </c>
      <c r="G110" s="22">
        <f t="shared" si="81"/>
        <v>-846481</v>
      </c>
      <c r="CN110" s="32"/>
    </row>
    <row r="111" spans="1:92" ht="25.5">
      <c r="A111" s="20" t="s">
        <v>206</v>
      </c>
      <c r="B111" s="20" t="s">
        <v>207</v>
      </c>
      <c r="C111" s="128"/>
      <c r="D111" s="18"/>
      <c r="E111" s="21">
        <v>-948180</v>
      </c>
      <c r="F111" s="133">
        <f>E111-G111</f>
        <v>-101699</v>
      </c>
      <c r="G111" s="21">
        <v>-846481</v>
      </c>
      <c r="CN111" s="32"/>
    </row>
    <row r="112" spans="1:92">
      <c r="CN112" s="32"/>
    </row>
    <row r="113" spans="2:92" ht="15">
      <c r="B113" s="138" t="s">
        <v>522</v>
      </c>
      <c r="C113" s="138" t="s">
        <v>523</v>
      </c>
      <c r="D113" s="138"/>
      <c r="E113" s="138"/>
      <c r="F113" s="138" t="s">
        <v>524</v>
      </c>
      <c r="CN113" s="32"/>
    </row>
    <row r="114" spans="2:92" ht="15">
      <c r="B114" s="138" t="s">
        <v>525</v>
      </c>
      <c r="C114" s="138" t="s">
        <v>526</v>
      </c>
      <c r="D114" s="138"/>
      <c r="E114" s="138"/>
      <c r="F114" s="138" t="s">
        <v>527</v>
      </c>
      <c r="CN114" s="32"/>
    </row>
    <row r="115" spans="2:92">
      <c r="CN115" s="32"/>
    </row>
    <row r="116" spans="2:92">
      <c r="CN116" s="32"/>
    </row>
    <row r="117" spans="2:92">
      <c r="CN117" s="32"/>
    </row>
    <row r="118" spans="2:92">
      <c r="CN118" s="32"/>
    </row>
    <row r="119" spans="2:92">
      <c r="CN119" s="32"/>
    </row>
    <row r="120" spans="2:92">
      <c r="CN120" s="32"/>
    </row>
    <row r="121" spans="2:92">
      <c r="CN121" s="32"/>
    </row>
    <row r="122" spans="2:92">
      <c r="CN122" s="32"/>
    </row>
    <row r="123" spans="2:92">
      <c r="CN123" s="32"/>
    </row>
    <row r="124" spans="2:92">
      <c r="CN124" s="32"/>
    </row>
    <row r="125" spans="2:92">
      <c r="CN125" s="32"/>
    </row>
    <row r="126" spans="2:92">
      <c r="CN126" s="32"/>
    </row>
    <row r="127" spans="2:92">
      <c r="CN127" s="32"/>
    </row>
    <row r="128" spans="2:92">
      <c r="CN128" s="32"/>
    </row>
    <row r="129" spans="92:92">
      <c r="CN129" s="32"/>
    </row>
    <row r="130" spans="92:92">
      <c r="CN130" s="32"/>
    </row>
    <row r="131" spans="92:92">
      <c r="CN131" s="32"/>
    </row>
    <row r="132" spans="92:92">
      <c r="CN132" s="32"/>
    </row>
    <row r="133" spans="92:92">
      <c r="CN133" s="32"/>
    </row>
    <row r="134" spans="92:92">
      <c r="CN134" s="32"/>
    </row>
    <row r="135" spans="92:92">
      <c r="CN135" s="32"/>
    </row>
    <row r="136" spans="92:92">
      <c r="CN136" s="32"/>
    </row>
    <row r="137" spans="92:92">
      <c r="CN137" s="32"/>
    </row>
    <row r="138" spans="92:92">
      <c r="CN138" s="32"/>
    </row>
    <row r="139" spans="92:92">
      <c r="CN139" s="32"/>
    </row>
    <row r="140" spans="92:92">
      <c r="CN140" s="32"/>
    </row>
    <row r="141" spans="92:92">
      <c r="CN141" s="32"/>
    </row>
    <row r="142" spans="92:92">
      <c r="CN142" s="32"/>
    </row>
    <row r="143" spans="92:92">
      <c r="CN143" s="32"/>
    </row>
    <row r="144" spans="92:92">
      <c r="CN144" s="32"/>
    </row>
    <row r="145" spans="1:92" s="6" customFormat="1">
      <c r="A145" s="40"/>
      <c r="B145" s="11"/>
      <c r="C145" s="41"/>
      <c r="D145" s="41"/>
      <c r="E145" s="11"/>
      <c r="F145" s="11"/>
      <c r="CN145" s="32"/>
    </row>
    <row r="146" spans="1:92" s="6" customFormat="1">
      <c r="A146" s="40"/>
      <c r="B146" s="11"/>
      <c r="C146" s="41"/>
      <c r="D146" s="41"/>
      <c r="E146" s="11"/>
      <c r="F146" s="11"/>
      <c r="CN146" s="32"/>
    </row>
    <row r="147" spans="1:92" s="6" customFormat="1">
      <c r="A147" s="40"/>
      <c r="B147" s="11"/>
      <c r="C147" s="41"/>
      <c r="D147" s="41"/>
      <c r="E147" s="11"/>
      <c r="F147" s="11"/>
      <c r="CN147" s="32"/>
    </row>
    <row r="148" spans="1:92" s="6" customFormat="1">
      <c r="A148" s="40"/>
      <c r="B148" s="11"/>
      <c r="C148" s="41"/>
      <c r="D148" s="41"/>
      <c r="E148" s="11"/>
      <c r="F148" s="11"/>
      <c r="CN148" s="32"/>
    </row>
    <row r="149" spans="1:92" s="6" customFormat="1">
      <c r="A149" s="40"/>
      <c r="B149" s="11"/>
      <c r="C149" s="41"/>
      <c r="D149" s="41"/>
      <c r="E149" s="11"/>
      <c r="F149" s="11"/>
      <c r="CN149" s="32"/>
    </row>
    <row r="150" spans="1:92" s="6" customFormat="1">
      <c r="A150" s="40"/>
      <c r="B150" s="11"/>
      <c r="C150" s="41"/>
      <c r="D150" s="41"/>
      <c r="E150" s="11"/>
      <c r="F150" s="11"/>
      <c r="CN150" s="32"/>
    </row>
    <row r="151" spans="1:92" s="6" customFormat="1">
      <c r="A151" s="40"/>
      <c r="B151" s="11"/>
      <c r="C151" s="41"/>
      <c r="D151" s="41"/>
      <c r="E151" s="11"/>
      <c r="F151" s="11"/>
      <c r="CN151" s="32"/>
    </row>
    <row r="152" spans="1:92" s="6" customFormat="1">
      <c r="A152" s="40"/>
      <c r="B152" s="11"/>
      <c r="C152" s="41"/>
      <c r="D152" s="41"/>
      <c r="E152" s="11"/>
      <c r="F152" s="11"/>
      <c r="CN152" s="32"/>
    </row>
    <row r="153" spans="1:92" s="6" customFormat="1">
      <c r="A153" s="40"/>
      <c r="B153" s="11"/>
      <c r="C153" s="41"/>
      <c r="D153" s="41"/>
      <c r="E153" s="11"/>
      <c r="F153" s="11"/>
      <c r="CN153" s="32"/>
    </row>
    <row r="154" spans="1:92" s="6" customFormat="1">
      <c r="A154" s="40"/>
      <c r="B154" s="11"/>
      <c r="C154" s="41"/>
      <c r="D154" s="41"/>
      <c r="E154" s="11"/>
      <c r="F154" s="11"/>
      <c r="CN154" s="32"/>
    </row>
    <row r="155" spans="1:92" s="6" customFormat="1">
      <c r="A155" s="40"/>
      <c r="B155" s="11"/>
      <c r="C155" s="41"/>
      <c r="D155" s="41"/>
      <c r="E155" s="11"/>
      <c r="F155" s="11"/>
      <c r="CN155" s="32"/>
    </row>
    <row r="156" spans="1:92" s="6" customFormat="1">
      <c r="A156" s="40"/>
      <c r="B156" s="11"/>
      <c r="C156" s="41"/>
      <c r="D156" s="41"/>
      <c r="E156" s="11"/>
      <c r="F156" s="11"/>
      <c r="CN156" s="32"/>
    </row>
  </sheetData>
  <protectedRanges>
    <protectedRange sqref="C24 C56 C81 C58 C66:C67" name="Zonă1_1" securityDescriptor="O:WDG:WDD:(A;;CC;;;AN)(A;;CC;;;AU)(A;;CC;;;WD)"/>
  </protectedRanges>
  <mergeCells count="32">
    <mergeCell ref="BG4:BK4"/>
    <mergeCell ref="G4:H4"/>
    <mergeCell ref="I4:M4"/>
    <mergeCell ref="N4:R4"/>
    <mergeCell ref="S4:W4"/>
    <mergeCell ref="X4:AB4"/>
    <mergeCell ref="AC4:AG4"/>
    <mergeCell ref="AH4:AL4"/>
    <mergeCell ref="AM4:AQ4"/>
    <mergeCell ref="AR4:AV4"/>
    <mergeCell ref="AW4:BA4"/>
    <mergeCell ref="BB4:BF4"/>
    <mergeCell ref="DO4:DS4"/>
    <mergeCell ref="BL4:BP4"/>
    <mergeCell ref="BQ4:BU4"/>
    <mergeCell ref="BV4:BZ4"/>
    <mergeCell ref="CA4:CE4"/>
    <mergeCell ref="CF4:CJ4"/>
    <mergeCell ref="CK4:CO4"/>
    <mergeCell ref="CP4:CT4"/>
    <mergeCell ref="CU4:CY4"/>
    <mergeCell ref="CZ4:DD4"/>
    <mergeCell ref="DE4:DI4"/>
    <mergeCell ref="DJ4:DN4"/>
    <mergeCell ref="EX4:FB4"/>
    <mergeCell ref="FC4:FG4"/>
    <mergeCell ref="DT4:DX4"/>
    <mergeCell ref="DY4:EC4"/>
    <mergeCell ref="ED4:EH4"/>
    <mergeCell ref="EI4:EM4"/>
    <mergeCell ref="EN4:ER4"/>
    <mergeCell ref="ES4:EW4"/>
  </mergeCell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292"/>
  <sheetViews>
    <sheetView tabSelected="1" zoomScale="90" zoomScaleNormal="90" workbookViewId="0">
      <pane xSplit="3" ySplit="6" topLeftCell="D213" activePane="bottomRight" state="frozen"/>
      <selection activeCell="G7" sqref="G7:H290"/>
      <selection pane="topRight" activeCell="G7" sqref="G7:H290"/>
      <selection pane="bottomLeft" activeCell="G7" sqref="G7:H290"/>
      <selection pane="bottomRight" activeCell="H224" sqref="H224"/>
    </sheetView>
  </sheetViews>
  <sheetFormatPr defaultRowHeight="15"/>
  <cols>
    <col min="1" max="1" width="14.42578125" style="42" customWidth="1"/>
    <col min="2" max="2" width="71.28515625" style="44" customWidth="1"/>
    <col min="3" max="3" width="7" style="44" hidden="1" customWidth="1"/>
    <col min="4" max="4" width="16.28515625" style="44" customWidth="1"/>
    <col min="5" max="5" width="15.42578125" style="44" customWidth="1"/>
    <col min="6" max="6" width="15.7109375" style="44" bestFit="1" customWidth="1"/>
    <col min="7" max="7" width="15.42578125" style="44" bestFit="1" customWidth="1"/>
    <col min="8" max="8" width="14.5703125" style="44" bestFit="1" customWidth="1"/>
    <col min="9" max="9" width="14" style="45" customWidth="1"/>
    <col min="10" max="10" width="11.5703125" style="45" bestFit="1" customWidth="1"/>
    <col min="11" max="11" width="9.140625" style="45"/>
    <col min="12" max="12" width="12.42578125" style="45" bestFit="1" customWidth="1"/>
    <col min="13" max="16384" width="9.140625" style="45"/>
  </cols>
  <sheetData>
    <row r="1" spans="1:11" ht="20.25">
      <c r="B1" s="116" t="s">
        <v>520</v>
      </c>
      <c r="C1" s="43"/>
    </row>
    <row r="2" spans="1:11">
      <c r="B2" s="43"/>
      <c r="C2" s="43"/>
    </row>
    <row r="3" spans="1:11">
      <c r="B3" s="43"/>
      <c r="C3" s="43"/>
      <c r="D3" s="46"/>
    </row>
    <row r="4" spans="1:11">
      <c r="D4" s="47"/>
      <c r="E4" s="47"/>
      <c r="F4" s="48"/>
      <c r="G4" s="49"/>
      <c r="H4" s="50" t="s">
        <v>0</v>
      </c>
    </row>
    <row r="5" spans="1:11" s="54" customFormat="1" ht="75">
      <c r="A5" s="51"/>
      <c r="B5" s="52" t="s">
        <v>2</v>
      </c>
      <c r="C5" s="52"/>
      <c r="D5" s="52" t="s">
        <v>208</v>
      </c>
      <c r="E5" s="53" t="s">
        <v>209</v>
      </c>
      <c r="F5" s="53" t="s">
        <v>210</v>
      </c>
      <c r="G5" s="52" t="s">
        <v>211</v>
      </c>
      <c r="H5" s="52" t="s">
        <v>212</v>
      </c>
    </row>
    <row r="6" spans="1:11">
      <c r="A6" s="55"/>
      <c r="B6" s="56" t="s">
        <v>213</v>
      </c>
      <c r="C6" s="56"/>
      <c r="D6" s="57"/>
      <c r="E6" s="57"/>
      <c r="F6" s="57"/>
      <c r="G6" s="57"/>
      <c r="H6" s="57"/>
    </row>
    <row r="7" spans="1:11" s="62" customFormat="1" ht="16.5" customHeight="1">
      <c r="A7" s="58" t="s">
        <v>214</v>
      </c>
      <c r="B7" s="59" t="s">
        <v>215</v>
      </c>
      <c r="C7" s="118">
        <f t="shared" ref="C7:H7" si="0">+C8+C16</f>
        <v>0</v>
      </c>
      <c r="D7" s="118">
        <f>+D8+D16</f>
        <v>324819020</v>
      </c>
      <c r="E7" s="118">
        <f t="shared" si="0"/>
        <v>314952500</v>
      </c>
      <c r="F7" s="118">
        <f t="shared" si="0"/>
        <v>130409720</v>
      </c>
      <c r="G7" s="118">
        <f t="shared" si="0"/>
        <v>124240166.31999998</v>
      </c>
      <c r="H7" s="118">
        <f t="shared" si="0"/>
        <v>37224733.160000004</v>
      </c>
      <c r="I7" s="118">
        <f t="shared" ref="I7" si="1">+I8+I16</f>
        <v>87015433.159999996</v>
      </c>
      <c r="J7" s="61"/>
      <c r="K7" s="61"/>
    </row>
    <row r="8" spans="1:11" s="62" customFormat="1">
      <c r="A8" s="58" t="s">
        <v>216</v>
      </c>
      <c r="B8" s="63" t="s">
        <v>217</v>
      </c>
      <c r="C8" s="119">
        <f>+C9+C10+C13+C11+C12+C15+C250+C14</f>
        <v>0</v>
      </c>
      <c r="D8" s="119">
        <f t="shared" ref="D8:H8" si="2">+D9+D10+D13+D11+D12+D15+D250+D14</f>
        <v>324217020</v>
      </c>
      <c r="E8" s="119">
        <f t="shared" si="2"/>
        <v>314350500</v>
      </c>
      <c r="F8" s="119">
        <f t="shared" si="2"/>
        <v>130409720</v>
      </c>
      <c r="G8" s="119">
        <f t="shared" si="2"/>
        <v>124240166.31999998</v>
      </c>
      <c r="H8" s="119">
        <f t="shared" si="2"/>
        <v>37224733.160000004</v>
      </c>
      <c r="I8" s="119">
        <f t="shared" ref="I8" si="3">+I9+I10+I13+I11+I12+I15+I250+I14</f>
        <v>87015433.159999996</v>
      </c>
      <c r="J8" s="61"/>
      <c r="K8" s="61"/>
    </row>
    <row r="9" spans="1:11" s="62" customFormat="1">
      <c r="A9" s="58" t="s">
        <v>218</v>
      </c>
      <c r="B9" s="63" t="s">
        <v>219</v>
      </c>
      <c r="C9" s="119">
        <f t="shared" ref="C9:H9" si="4">+C23</f>
        <v>0</v>
      </c>
      <c r="D9" s="119">
        <f t="shared" si="4"/>
        <v>4930600</v>
      </c>
      <c r="E9" s="119">
        <f t="shared" si="4"/>
        <v>4930600</v>
      </c>
      <c r="F9" s="119">
        <f t="shared" si="4"/>
        <v>1226060</v>
      </c>
      <c r="G9" s="119">
        <f t="shared" si="4"/>
        <v>1198440</v>
      </c>
      <c r="H9" s="119">
        <f t="shared" si="4"/>
        <v>399113</v>
      </c>
      <c r="I9" s="119">
        <f t="shared" ref="I9" si="5">+I23</f>
        <v>799327</v>
      </c>
      <c r="J9" s="61"/>
      <c r="K9" s="61"/>
    </row>
    <row r="10" spans="1:11" s="62" customFormat="1" ht="16.5" customHeight="1">
      <c r="A10" s="58" t="s">
        <v>220</v>
      </c>
      <c r="B10" s="63" t="s">
        <v>221</v>
      </c>
      <c r="C10" s="119">
        <f>+C43</f>
        <v>0</v>
      </c>
      <c r="D10" s="119">
        <f t="shared" ref="D10:H10" si="6">+D43</f>
        <v>193540460</v>
      </c>
      <c r="E10" s="119">
        <f t="shared" si="6"/>
        <v>183673940</v>
      </c>
      <c r="F10" s="119">
        <f t="shared" si="6"/>
        <v>90577770</v>
      </c>
      <c r="G10" s="119">
        <f t="shared" si="6"/>
        <v>87939591.219999984</v>
      </c>
      <c r="H10" s="119">
        <f t="shared" si="6"/>
        <v>25217823.650000006</v>
      </c>
      <c r="I10" s="119">
        <f t="shared" ref="I10" si="7">+I43</f>
        <v>62721767.569999993</v>
      </c>
      <c r="J10" s="61"/>
      <c r="K10" s="61"/>
    </row>
    <row r="11" spans="1:11" s="62" customFormat="1">
      <c r="A11" s="58" t="s">
        <v>222</v>
      </c>
      <c r="B11" s="63" t="s">
        <v>223</v>
      </c>
      <c r="C11" s="119">
        <f>+C71</f>
        <v>0</v>
      </c>
      <c r="D11" s="119">
        <f t="shared" ref="D11:H11" si="8">+D71</f>
        <v>0</v>
      </c>
      <c r="E11" s="119">
        <f t="shared" si="8"/>
        <v>0</v>
      </c>
      <c r="F11" s="119">
        <f t="shared" si="8"/>
        <v>0</v>
      </c>
      <c r="G11" s="119">
        <f t="shared" si="8"/>
        <v>0</v>
      </c>
      <c r="H11" s="119">
        <f t="shared" si="8"/>
        <v>0</v>
      </c>
      <c r="I11" s="119">
        <f t="shared" ref="I11" si="9">+I71</f>
        <v>0</v>
      </c>
      <c r="J11" s="61"/>
      <c r="K11" s="61"/>
    </row>
    <row r="12" spans="1:11" s="62" customFormat="1" ht="30">
      <c r="A12" s="58" t="s">
        <v>224</v>
      </c>
      <c r="B12" s="63" t="s">
        <v>225</v>
      </c>
      <c r="C12" s="119">
        <f>C251</f>
        <v>0</v>
      </c>
      <c r="D12" s="119">
        <f t="shared" ref="D12:H12" si="10">D251</f>
        <v>111081960</v>
      </c>
      <c r="E12" s="119">
        <f t="shared" si="10"/>
        <v>111081960</v>
      </c>
      <c r="F12" s="119">
        <f t="shared" si="10"/>
        <v>33258000</v>
      </c>
      <c r="G12" s="119">
        <f t="shared" si="10"/>
        <v>29807062</v>
      </c>
      <c r="H12" s="119">
        <f t="shared" si="10"/>
        <v>9574332</v>
      </c>
      <c r="I12" s="119">
        <f t="shared" ref="I12" si="11">I251</f>
        <v>20232730</v>
      </c>
      <c r="J12" s="61"/>
      <c r="K12" s="61"/>
    </row>
    <row r="13" spans="1:11" s="62" customFormat="1" ht="16.5" customHeight="1">
      <c r="A13" s="58" t="s">
        <v>226</v>
      </c>
      <c r="B13" s="63" t="s">
        <v>227</v>
      </c>
      <c r="C13" s="119">
        <f>C264</f>
        <v>0</v>
      </c>
      <c r="D13" s="119">
        <f t="shared" ref="D13:H13" si="12">D264</f>
        <v>14664000</v>
      </c>
      <c r="E13" s="119">
        <f t="shared" si="12"/>
        <v>14664000</v>
      </c>
      <c r="F13" s="119">
        <f t="shared" si="12"/>
        <v>5347890</v>
      </c>
      <c r="G13" s="119">
        <f t="shared" si="12"/>
        <v>5344716</v>
      </c>
      <c r="H13" s="119">
        <f t="shared" si="12"/>
        <v>2044751</v>
      </c>
      <c r="I13" s="119">
        <f t="shared" ref="I13" si="13">I264</f>
        <v>3299965</v>
      </c>
      <c r="J13" s="61"/>
      <c r="K13" s="61"/>
    </row>
    <row r="14" spans="1:11" s="62" customFormat="1" ht="30">
      <c r="A14" s="58" t="s">
        <v>228</v>
      </c>
      <c r="B14" s="63" t="s">
        <v>229</v>
      </c>
      <c r="C14" s="119">
        <f>C271</f>
        <v>0</v>
      </c>
      <c r="D14" s="119">
        <f t="shared" ref="D14:H14" si="14">D271</f>
        <v>0</v>
      </c>
      <c r="E14" s="119">
        <f t="shared" si="14"/>
        <v>0</v>
      </c>
      <c r="F14" s="119">
        <f t="shared" si="14"/>
        <v>0</v>
      </c>
      <c r="G14" s="119">
        <f t="shared" si="14"/>
        <v>0</v>
      </c>
      <c r="H14" s="119">
        <f t="shared" si="14"/>
        <v>0</v>
      </c>
      <c r="I14" s="119">
        <f t="shared" ref="I14" si="15">I271</f>
        <v>0</v>
      </c>
      <c r="J14" s="61"/>
      <c r="K14" s="61"/>
    </row>
    <row r="15" spans="1:11" s="62" customFormat="1" ht="16.5" customHeight="1">
      <c r="A15" s="58" t="s">
        <v>230</v>
      </c>
      <c r="B15" s="63" t="s">
        <v>231</v>
      </c>
      <c r="C15" s="119">
        <f>C74</f>
        <v>0</v>
      </c>
      <c r="D15" s="119">
        <f t="shared" ref="D15:H15" si="16">D74</f>
        <v>0</v>
      </c>
      <c r="E15" s="119">
        <f t="shared" si="16"/>
        <v>0</v>
      </c>
      <c r="F15" s="119">
        <f t="shared" si="16"/>
        <v>0</v>
      </c>
      <c r="G15" s="119">
        <f t="shared" si="16"/>
        <v>0</v>
      </c>
      <c r="H15" s="119">
        <f t="shared" si="16"/>
        <v>0</v>
      </c>
      <c r="I15" s="119">
        <f t="shared" ref="I15" si="17">I74</f>
        <v>0</v>
      </c>
      <c r="J15" s="61"/>
      <c r="K15" s="61"/>
    </row>
    <row r="16" spans="1:11" s="62" customFormat="1" ht="16.5" customHeight="1">
      <c r="A16" s="58" t="s">
        <v>232</v>
      </c>
      <c r="B16" s="63" t="s">
        <v>233</v>
      </c>
      <c r="C16" s="119">
        <f>C77</f>
        <v>0</v>
      </c>
      <c r="D16" s="119">
        <f t="shared" ref="D16:H16" si="18">D77</f>
        <v>602000</v>
      </c>
      <c r="E16" s="119">
        <f t="shared" si="18"/>
        <v>602000</v>
      </c>
      <c r="F16" s="119">
        <f t="shared" si="18"/>
        <v>0</v>
      </c>
      <c r="G16" s="119">
        <f t="shared" si="18"/>
        <v>0</v>
      </c>
      <c r="H16" s="119">
        <f t="shared" si="18"/>
        <v>0</v>
      </c>
      <c r="I16" s="119">
        <f t="shared" ref="I16" si="19">I77</f>
        <v>0</v>
      </c>
      <c r="J16" s="61"/>
      <c r="K16" s="61"/>
    </row>
    <row r="17" spans="1:247" s="62" customFormat="1">
      <c r="A17" s="58" t="s">
        <v>234</v>
      </c>
      <c r="B17" s="63" t="s">
        <v>235</v>
      </c>
      <c r="C17" s="119">
        <f>C78</f>
        <v>0</v>
      </c>
      <c r="D17" s="119">
        <f t="shared" ref="D17:H17" si="20">D78</f>
        <v>602000</v>
      </c>
      <c r="E17" s="119">
        <f t="shared" si="20"/>
        <v>602000</v>
      </c>
      <c r="F17" s="119">
        <f t="shared" si="20"/>
        <v>0</v>
      </c>
      <c r="G17" s="119">
        <f t="shared" si="20"/>
        <v>0</v>
      </c>
      <c r="H17" s="119">
        <f t="shared" si="20"/>
        <v>0</v>
      </c>
      <c r="I17" s="119">
        <f t="shared" ref="I17" si="21">I78</f>
        <v>0</v>
      </c>
      <c r="J17" s="61"/>
      <c r="K17" s="61"/>
    </row>
    <row r="18" spans="1:247" s="62" customFormat="1" ht="30">
      <c r="A18" s="58" t="s">
        <v>236</v>
      </c>
      <c r="B18" s="63" t="s">
        <v>237</v>
      </c>
      <c r="C18" s="119">
        <f>C250+C270</f>
        <v>0</v>
      </c>
      <c r="D18" s="119">
        <f t="shared" ref="D18:H18" si="22">D250+D270</f>
        <v>0</v>
      </c>
      <c r="E18" s="119">
        <f t="shared" si="22"/>
        <v>0</v>
      </c>
      <c r="F18" s="119">
        <f t="shared" si="22"/>
        <v>0</v>
      </c>
      <c r="G18" s="119">
        <f t="shared" si="22"/>
        <v>-49642.9</v>
      </c>
      <c r="H18" s="119">
        <f t="shared" si="22"/>
        <v>-11286.49</v>
      </c>
      <c r="I18" s="119">
        <f t="shared" ref="I18" si="23">I250+I270</f>
        <v>-38356.409999999996</v>
      </c>
      <c r="J18" s="61"/>
      <c r="K18" s="61"/>
    </row>
    <row r="19" spans="1:247" s="62" customFormat="1" ht="16.5" customHeight="1">
      <c r="A19" s="58" t="s">
        <v>238</v>
      </c>
      <c r="B19" s="63" t="s">
        <v>239</v>
      </c>
      <c r="C19" s="119">
        <f t="shared" ref="C19:H19" si="24">+C20+C16</f>
        <v>0</v>
      </c>
      <c r="D19" s="119">
        <f t="shared" si="24"/>
        <v>324819020</v>
      </c>
      <c r="E19" s="119">
        <f t="shared" si="24"/>
        <v>314952500</v>
      </c>
      <c r="F19" s="119">
        <f t="shared" si="24"/>
        <v>130409720</v>
      </c>
      <c r="G19" s="119">
        <f t="shared" si="24"/>
        <v>124240166.31999998</v>
      </c>
      <c r="H19" s="119">
        <f t="shared" si="24"/>
        <v>37224733.160000004</v>
      </c>
      <c r="I19" s="119">
        <f t="shared" ref="I19" si="25">+I20+I16</f>
        <v>87015433.159999996</v>
      </c>
      <c r="J19" s="61"/>
      <c r="K19" s="61"/>
    </row>
    <row r="20" spans="1:247" s="62" customFormat="1">
      <c r="A20" s="58" t="s">
        <v>240</v>
      </c>
      <c r="B20" s="63" t="s">
        <v>217</v>
      </c>
      <c r="C20" s="119">
        <f>C9+C10+C11+C12+C13+C15+C250+C14</f>
        <v>0</v>
      </c>
      <c r="D20" s="119">
        <f t="shared" ref="D20:H20" si="26">D9+D10+D11+D12+D13+D15+D250+D14</f>
        <v>324217020</v>
      </c>
      <c r="E20" s="119">
        <f t="shared" si="26"/>
        <v>314350500</v>
      </c>
      <c r="F20" s="119">
        <f t="shared" si="26"/>
        <v>130409720</v>
      </c>
      <c r="G20" s="119">
        <f t="shared" si="26"/>
        <v>124240166.31999998</v>
      </c>
      <c r="H20" s="119">
        <f t="shared" si="26"/>
        <v>37224733.160000004</v>
      </c>
      <c r="I20" s="119">
        <f t="shared" ref="I20" si="27">I9+I10+I11+I12+I13+I15+I250+I14</f>
        <v>87015433.159999996</v>
      </c>
      <c r="J20" s="61"/>
      <c r="K20" s="61"/>
    </row>
    <row r="21" spans="1:247" s="62" customFormat="1" ht="16.5" customHeight="1">
      <c r="A21" s="64" t="s">
        <v>241</v>
      </c>
      <c r="B21" s="63" t="s">
        <v>242</v>
      </c>
      <c r="C21" s="119">
        <f>+C22+C77+C250</f>
        <v>0</v>
      </c>
      <c r="D21" s="119">
        <f t="shared" ref="D21:H21" si="28">+D22+D77+D250</f>
        <v>310155020</v>
      </c>
      <c r="E21" s="119">
        <f t="shared" si="28"/>
        <v>300288500</v>
      </c>
      <c r="F21" s="119">
        <f t="shared" si="28"/>
        <v>125061830</v>
      </c>
      <c r="G21" s="119">
        <f t="shared" si="28"/>
        <v>118895450.31999998</v>
      </c>
      <c r="H21" s="119">
        <f t="shared" si="28"/>
        <v>35179982.160000004</v>
      </c>
      <c r="I21" s="119">
        <f t="shared" ref="I21" si="29">+I22+I77+I250</f>
        <v>83715468.159999996</v>
      </c>
      <c r="J21" s="61"/>
      <c r="K21" s="61"/>
    </row>
    <row r="22" spans="1:247" s="62" customFormat="1" ht="16.5" customHeight="1">
      <c r="A22" s="58" t="s">
        <v>243</v>
      </c>
      <c r="B22" s="63" t="s">
        <v>217</v>
      </c>
      <c r="C22" s="119">
        <f>+C23+C43+C71+C251+C74+C271</f>
        <v>0</v>
      </c>
      <c r="D22" s="119">
        <f t="shared" ref="D22:H22" si="30">+D23+D43+D71+D251+D74+D271</f>
        <v>309553020</v>
      </c>
      <c r="E22" s="119">
        <f t="shared" si="30"/>
        <v>299686500</v>
      </c>
      <c r="F22" s="119">
        <f t="shared" si="30"/>
        <v>125061830</v>
      </c>
      <c r="G22" s="119">
        <f t="shared" si="30"/>
        <v>118945093.21999998</v>
      </c>
      <c r="H22" s="119">
        <f t="shared" si="30"/>
        <v>35191268.650000006</v>
      </c>
      <c r="I22" s="119">
        <f t="shared" ref="I22" si="31">+I23+I43+I71+I251+I74+I271</f>
        <v>83753824.569999993</v>
      </c>
      <c r="J22" s="61"/>
      <c r="K22" s="61"/>
    </row>
    <row r="23" spans="1:247" s="62" customFormat="1">
      <c r="A23" s="58" t="s">
        <v>244</v>
      </c>
      <c r="B23" s="63" t="s">
        <v>219</v>
      </c>
      <c r="C23" s="119">
        <f t="shared" ref="C23:H23" si="32">+C24+C36+C34</f>
        <v>0</v>
      </c>
      <c r="D23" s="119">
        <f t="shared" si="32"/>
        <v>4930600</v>
      </c>
      <c r="E23" s="119">
        <f t="shared" si="32"/>
        <v>4930600</v>
      </c>
      <c r="F23" s="119">
        <f t="shared" si="32"/>
        <v>1226060</v>
      </c>
      <c r="G23" s="119">
        <f t="shared" si="32"/>
        <v>1198440</v>
      </c>
      <c r="H23" s="119">
        <f t="shared" si="32"/>
        <v>399113</v>
      </c>
      <c r="I23" s="119">
        <f t="shared" ref="I23" si="33">+I24+I36+I34</f>
        <v>799327</v>
      </c>
      <c r="J23" s="61"/>
      <c r="K23" s="61"/>
    </row>
    <row r="24" spans="1:247" s="62" customFormat="1" ht="16.5" customHeight="1">
      <c r="A24" s="58" t="s">
        <v>245</v>
      </c>
      <c r="B24" s="63" t="s">
        <v>246</v>
      </c>
      <c r="C24" s="119">
        <f t="shared" ref="C24:H24" si="34">C25+C28+C29+C30+C32+C26+C27+C31</f>
        <v>0</v>
      </c>
      <c r="D24" s="119">
        <f t="shared" si="34"/>
        <v>4757000</v>
      </c>
      <c r="E24" s="119">
        <f t="shared" si="34"/>
        <v>4757000</v>
      </c>
      <c r="F24" s="119">
        <f t="shared" si="34"/>
        <v>1196760</v>
      </c>
      <c r="G24" s="119">
        <f t="shared" si="34"/>
        <v>1170426</v>
      </c>
      <c r="H24" s="119">
        <f t="shared" si="34"/>
        <v>390238</v>
      </c>
      <c r="I24" s="119">
        <f t="shared" ref="I24" si="35">I25+I28+I29+I30+I32+I26+I27+I31</f>
        <v>780188</v>
      </c>
      <c r="J24" s="61"/>
      <c r="K24" s="61"/>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row>
    <row r="25" spans="1:247" s="62" customFormat="1" ht="16.5" customHeight="1">
      <c r="A25" s="65" t="s">
        <v>247</v>
      </c>
      <c r="B25" s="66" t="s">
        <v>248</v>
      </c>
      <c r="C25" s="120"/>
      <c r="D25" s="130">
        <v>3835000</v>
      </c>
      <c r="E25" s="130">
        <v>3835000</v>
      </c>
      <c r="F25" s="130">
        <v>940870</v>
      </c>
      <c r="G25" s="96">
        <v>936232</v>
      </c>
      <c r="H25" s="96">
        <f>G25-I25</f>
        <v>314421</v>
      </c>
      <c r="I25" s="96">
        <v>621811</v>
      </c>
      <c r="J25" s="61"/>
      <c r="K25" s="61"/>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row>
    <row r="26" spans="1:247" s="62" customFormat="1">
      <c r="A26" s="65" t="s">
        <v>249</v>
      </c>
      <c r="B26" s="66" t="s">
        <v>250</v>
      </c>
      <c r="C26" s="120"/>
      <c r="D26" s="130">
        <v>484000</v>
      </c>
      <c r="E26" s="130">
        <v>484000</v>
      </c>
      <c r="F26" s="130">
        <v>126690</v>
      </c>
      <c r="G26" s="96">
        <v>124423</v>
      </c>
      <c r="H26" s="96">
        <f t="shared" ref="H26:H28" si="36">G26-I26</f>
        <v>41528</v>
      </c>
      <c r="I26" s="96">
        <v>82895</v>
      </c>
      <c r="J26" s="61"/>
      <c r="K26" s="61"/>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row>
    <row r="27" spans="1:247" s="62" customFormat="1">
      <c r="A27" s="65" t="s">
        <v>251</v>
      </c>
      <c r="B27" s="66" t="s">
        <v>252</v>
      </c>
      <c r="C27" s="120"/>
      <c r="D27" s="130">
        <v>149000</v>
      </c>
      <c r="E27" s="130">
        <v>149000</v>
      </c>
      <c r="F27" s="130">
        <v>42500</v>
      </c>
      <c r="G27" s="96">
        <v>41673</v>
      </c>
      <c r="H27" s="96">
        <f t="shared" si="36"/>
        <v>14014</v>
      </c>
      <c r="I27" s="96">
        <v>27659</v>
      </c>
      <c r="J27" s="61"/>
      <c r="K27" s="61"/>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row>
    <row r="28" spans="1:247" s="62" customFormat="1" ht="16.5" customHeight="1">
      <c r="A28" s="65" t="s">
        <v>253</v>
      </c>
      <c r="B28" s="69" t="s">
        <v>254</v>
      </c>
      <c r="C28" s="120"/>
      <c r="D28" s="130">
        <v>13000</v>
      </c>
      <c r="E28" s="130">
        <v>13000</v>
      </c>
      <c r="F28" s="130">
        <v>4400</v>
      </c>
      <c r="G28" s="96">
        <v>3848</v>
      </c>
      <c r="H28" s="96">
        <f t="shared" si="36"/>
        <v>1184</v>
      </c>
      <c r="I28" s="96">
        <v>2664</v>
      </c>
      <c r="J28" s="61"/>
      <c r="K28" s="61"/>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row>
    <row r="29" spans="1:247" s="62" customFormat="1" ht="16.5" customHeight="1">
      <c r="A29" s="65" t="s">
        <v>255</v>
      </c>
      <c r="B29" s="69" t="s">
        <v>256</v>
      </c>
      <c r="C29" s="120"/>
      <c r="D29" s="130">
        <v>1000</v>
      </c>
      <c r="E29" s="130">
        <v>1000</v>
      </c>
      <c r="F29" s="130">
        <v>500</v>
      </c>
      <c r="G29" s="96"/>
      <c r="H29" s="96"/>
      <c r="I29" s="96"/>
      <c r="J29" s="61"/>
      <c r="K29" s="61"/>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row>
    <row r="30" spans="1:247" ht="16.5" customHeight="1">
      <c r="A30" s="65" t="s">
        <v>257</v>
      </c>
      <c r="B30" s="69" t="s">
        <v>258</v>
      </c>
      <c r="C30" s="120"/>
      <c r="D30" s="130"/>
      <c r="E30" s="130"/>
      <c r="F30" s="130"/>
      <c r="G30" s="96"/>
      <c r="H30" s="96"/>
      <c r="I30" s="96"/>
      <c r="J30" s="61"/>
      <c r="K30" s="61"/>
    </row>
    <row r="31" spans="1:247" ht="16.5" customHeight="1">
      <c r="A31" s="65" t="s">
        <v>259</v>
      </c>
      <c r="B31" s="69" t="s">
        <v>260</v>
      </c>
      <c r="C31" s="120"/>
      <c r="D31" s="130">
        <v>164000</v>
      </c>
      <c r="E31" s="130">
        <v>164000</v>
      </c>
      <c r="F31" s="130">
        <v>43800</v>
      </c>
      <c r="G31" s="96">
        <v>42143</v>
      </c>
      <c r="H31" s="96">
        <f t="shared" ref="H31:H33" si="37">G31-I31</f>
        <v>14000</v>
      </c>
      <c r="I31" s="96">
        <v>28143</v>
      </c>
      <c r="J31" s="61"/>
      <c r="K31" s="61"/>
    </row>
    <row r="32" spans="1:247" ht="16.5" customHeight="1">
      <c r="A32" s="65" t="s">
        <v>261</v>
      </c>
      <c r="B32" s="69" t="s">
        <v>262</v>
      </c>
      <c r="C32" s="120"/>
      <c r="D32" s="130">
        <v>111000</v>
      </c>
      <c r="E32" s="130">
        <v>111000</v>
      </c>
      <c r="F32" s="130">
        <v>38000</v>
      </c>
      <c r="G32" s="96">
        <v>22107</v>
      </c>
      <c r="H32" s="96">
        <f t="shared" si="37"/>
        <v>5091</v>
      </c>
      <c r="I32" s="96">
        <v>17016</v>
      </c>
      <c r="J32" s="61"/>
      <c r="K32" s="61"/>
    </row>
    <row r="33" spans="1:247" ht="16.5" customHeight="1">
      <c r="A33" s="65"/>
      <c r="B33" s="69" t="s">
        <v>263</v>
      </c>
      <c r="C33" s="120"/>
      <c r="D33" s="130">
        <v>11000</v>
      </c>
      <c r="E33" s="130">
        <v>11000</v>
      </c>
      <c r="F33" s="130">
        <v>11000</v>
      </c>
      <c r="G33" s="96">
        <v>8733</v>
      </c>
      <c r="H33" s="96">
        <f t="shared" si="37"/>
        <v>0</v>
      </c>
      <c r="I33" s="96">
        <v>8733</v>
      </c>
      <c r="J33" s="61"/>
      <c r="K33" s="61"/>
    </row>
    <row r="34" spans="1:247" ht="16.5" customHeight="1">
      <c r="A34" s="65" t="s">
        <v>264</v>
      </c>
      <c r="B34" s="63" t="s">
        <v>265</v>
      </c>
      <c r="C34" s="120">
        <f t="shared" ref="C34:I34" si="38">C35</f>
        <v>0</v>
      </c>
      <c r="D34" s="131">
        <f t="shared" si="38"/>
        <v>64000</v>
      </c>
      <c r="E34" s="131">
        <f t="shared" si="38"/>
        <v>64000</v>
      </c>
      <c r="F34" s="131">
        <f t="shared" si="38"/>
        <v>0</v>
      </c>
      <c r="G34" s="120">
        <f t="shared" si="38"/>
        <v>0</v>
      </c>
      <c r="H34" s="120">
        <f t="shared" si="38"/>
        <v>0</v>
      </c>
      <c r="I34" s="120">
        <f t="shared" si="38"/>
        <v>0</v>
      </c>
      <c r="J34" s="61"/>
      <c r="K34" s="61"/>
    </row>
    <row r="35" spans="1:247" ht="16.5" customHeight="1">
      <c r="A35" s="65" t="s">
        <v>266</v>
      </c>
      <c r="B35" s="69" t="s">
        <v>267</v>
      </c>
      <c r="C35" s="120"/>
      <c r="D35" s="130">
        <v>64000</v>
      </c>
      <c r="E35" s="130">
        <v>64000</v>
      </c>
      <c r="F35" s="130">
        <v>0</v>
      </c>
      <c r="G35" s="68"/>
      <c r="H35" s="68"/>
      <c r="I35" s="68"/>
      <c r="J35" s="61"/>
      <c r="K35" s="61"/>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row>
    <row r="36" spans="1:247" ht="16.5" customHeight="1">
      <c r="A36" s="58" t="s">
        <v>268</v>
      </c>
      <c r="B36" s="63" t="s">
        <v>269</v>
      </c>
      <c r="C36" s="119">
        <f>+C37+C38+C39+C40+C41+C42</f>
        <v>0</v>
      </c>
      <c r="D36" s="132">
        <f t="shared" ref="D36:F36" si="39">+D37+D38+D39+D40+D41+D42</f>
        <v>109600</v>
      </c>
      <c r="E36" s="132">
        <f t="shared" si="39"/>
        <v>109600</v>
      </c>
      <c r="F36" s="132">
        <f t="shared" si="39"/>
        <v>29300</v>
      </c>
      <c r="G36" s="119">
        <f t="shared" ref="G36:H36" si="40">+G37+G38+G39+G40+G41+G42</f>
        <v>28014</v>
      </c>
      <c r="H36" s="119">
        <f t="shared" si="40"/>
        <v>8875</v>
      </c>
      <c r="I36" s="119">
        <f t="shared" ref="I36" si="41">+I37+I38+I39+I40+I41+I42</f>
        <v>19139</v>
      </c>
      <c r="J36" s="61"/>
      <c r="K36" s="61"/>
      <c r="L36" s="62"/>
    </row>
    <row r="37" spans="1:247" ht="16.5" customHeight="1">
      <c r="A37" s="65" t="s">
        <v>270</v>
      </c>
      <c r="B37" s="69" t="s">
        <v>271</v>
      </c>
      <c r="C37" s="120"/>
      <c r="D37" s="130">
        <v>1550</v>
      </c>
      <c r="E37" s="130">
        <v>1550</v>
      </c>
      <c r="F37" s="130">
        <v>1550</v>
      </c>
      <c r="G37" s="96">
        <v>1096</v>
      </c>
      <c r="H37" s="96">
        <f t="shared" ref="H37:H42" si="42">G37-I37</f>
        <v>0</v>
      </c>
      <c r="I37" s="96">
        <v>1096</v>
      </c>
      <c r="J37" s="61"/>
      <c r="K37" s="61"/>
    </row>
    <row r="38" spans="1:247" ht="16.5" customHeight="1">
      <c r="A38" s="65" t="s">
        <v>272</v>
      </c>
      <c r="B38" s="69" t="s">
        <v>273</v>
      </c>
      <c r="C38" s="120"/>
      <c r="D38" s="130">
        <v>50</v>
      </c>
      <c r="E38" s="130">
        <v>50</v>
      </c>
      <c r="F38" s="130">
        <v>50</v>
      </c>
      <c r="G38" s="96">
        <v>35</v>
      </c>
      <c r="H38" s="96">
        <f t="shared" si="42"/>
        <v>0</v>
      </c>
      <c r="I38" s="96">
        <v>35</v>
      </c>
      <c r="J38" s="61"/>
      <c r="K38" s="61"/>
    </row>
    <row r="39" spans="1:247" s="62" customFormat="1" ht="16.5" customHeight="1">
      <c r="A39" s="65" t="s">
        <v>274</v>
      </c>
      <c r="B39" s="69" t="s">
        <v>275</v>
      </c>
      <c r="C39" s="120"/>
      <c r="D39" s="130">
        <v>500</v>
      </c>
      <c r="E39" s="130">
        <v>500</v>
      </c>
      <c r="F39" s="130">
        <v>500</v>
      </c>
      <c r="G39" s="96">
        <v>361</v>
      </c>
      <c r="H39" s="96">
        <f t="shared" si="42"/>
        <v>0</v>
      </c>
      <c r="I39" s="96">
        <v>361</v>
      </c>
      <c r="J39" s="61"/>
      <c r="K39" s="61"/>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row>
    <row r="40" spans="1:247" ht="16.5" customHeight="1">
      <c r="A40" s="65" t="s">
        <v>276</v>
      </c>
      <c r="B40" s="70" t="s">
        <v>277</v>
      </c>
      <c r="C40" s="120"/>
      <c r="D40" s="130">
        <v>50</v>
      </c>
      <c r="E40" s="130">
        <v>50</v>
      </c>
      <c r="F40" s="130">
        <v>50</v>
      </c>
      <c r="G40" s="96">
        <v>10</v>
      </c>
      <c r="H40" s="96">
        <f t="shared" si="42"/>
        <v>0</v>
      </c>
      <c r="I40" s="96">
        <v>10</v>
      </c>
      <c r="J40" s="61"/>
      <c r="K40" s="61"/>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row>
    <row r="41" spans="1:247" ht="16.5" customHeight="1">
      <c r="A41" s="65" t="s">
        <v>278</v>
      </c>
      <c r="B41" s="70" t="s">
        <v>42</v>
      </c>
      <c r="C41" s="120"/>
      <c r="D41" s="130">
        <v>100</v>
      </c>
      <c r="E41" s="130">
        <v>100</v>
      </c>
      <c r="F41" s="130">
        <v>100</v>
      </c>
      <c r="G41" s="96">
        <v>59</v>
      </c>
      <c r="H41" s="96">
        <f t="shared" si="42"/>
        <v>0</v>
      </c>
      <c r="I41" s="96">
        <v>59</v>
      </c>
      <c r="J41" s="61"/>
      <c r="K41" s="61"/>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row>
    <row r="42" spans="1:247" ht="16.5" customHeight="1">
      <c r="A42" s="65" t="s">
        <v>279</v>
      </c>
      <c r="B42" s="70" t="s">
        <v>280</v>
      </c>
      <c r="C42" s="120"/>
      <c r="D42" s="130">
        <v>107350</v>
      </c>
      <c r="E42" s="130">
        <v>107350</v>
      </c>
      <c r="F42" s="130">
        <v>27050</v>
      </c>
      <c r="G42" s="96">
        <v>26453</v>
      </c>
      <c r="H42" s="96">
        <f t="shared" si="42"/>
        <v>8875</v>
      </c>
      <c r="I42" s="96">
        <v>17578</v>
      </c>
      <c r="J42" s="61"/>
      <c r="K42" s="61"/>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row>
    <row r="43" spans="1:247" ht="16.5" customHeight="1">
      <c r="A43" s="58" t="s">
        <v>281</v>
      </c>
      <c r="B43" s="63" t="s">
        <v>221</v>
      </c>
      <c r="C43" s="119">
        <f t="shared" ref="C43:H43" si="43">+C44+C58+C57+C60+C63+C65+C66+C68+C64+C67</f>
        <v>0</v>
      </c>
      <c r="D43" s="119">
        <f t="shared" si="43"/>
        <v>193540460</v>
      </c>
      <c r="E43" s="119">
        <f t="shared" si="43"/>
        <v>183673940</v>
      </c>
      <c r="F43" s="119">
        <f t="shared" si="43"/>
        <v>90577770</v>
      </c>
      <c r="G43" s="119">
        <f t="shared" si="43"/>
        <v>87939591.219999984</v>
      </c>
      <c r="H43" s="119">
        <f t="shared" si="43"/>
        <v>25217823.650000006</v>
      </c>
      <c r="I43" s="119">
        <f t="shared" ref="I43" si="44">+I44+I58+I57+I60+I63+I65+I66+I68+I64+I67</f>
        <v>62721767.569999993</v>
      </c>
      <c r="J43" s="61"/>
      <c r="K43" s="61"/>
      <c r="L43" s="62"/>
    </row>
    <row r="44" spans="1:247" ht="16.5" customHeight="1">
      <c r="A44" s="58" t="s">
        <v>282</v>
      </c>
      <c r="B44" s="63" t="s">
        <v>283</v>
      </c>
      <c r="C44" s="119">
        <f t="shared" ref="C44:H44" si="45">+C45+C46+C47+C48+C49+C50+C51+C52+C54</f>
        <v>0</v>
      </c>
      <c r="D44" s="119">
        <f>+D45+D46+D47+D48+D49+D50+D51+D52+D54</f>
        <v>193452290</v>
      </c>
      <c r="E44" s="119">
        <f t="shared" si="45"/>
        <v>183585770</v>
      </c>
      <c r="F44" s="119">
        <f t="shared" si="45"/>
        <v>90543000</v>
      </c>
      <c r="G44" s="119">
        <f t="shared" si="45"/>
        <v>87914652.639999986</v>
      </c>
      <c r="H44" s="119">
        <f t="shared" si="45"/>
        <v>25201606.070000004</v>
      </c>
      <c r="I44" s="119">
        <f t="shared" ref="I44" si="46">+I45+I46+I47+I48+I49+I50+I51+I52+I54</f>
        <v>62713046.569999993</v>
      </c>
      <c r="J44" s="61"/>
      <c r="K44" s="61"/>
    </row>
    <row r="45" spans="1:247" s="62" customFormat="1" ht="16.5" customHeight="1">
      <c r="A45" s="65" t="s">
        <v>284</v>
      </c>
      <c r="B45" s="69" t="s">
        <v>285</v>
      </c>
      <c r="C45" s="120"/>
      <c r="D45" s="130">
        <v>33000</v>
      </c>
      <c r="E45" s="130">
        <v>33000</v>
      </c>
      <c r="F45" s="130">
        <v>4000</v>
      </c>
      <c r="G45" s="96">
        <v>3996.11</v>
      </c>
      <c r="H45" s="96">
        <f t="shared" ref="H45:H46" si="47">G45-I45</f>
        <v>3996.11</v>
      </c>
      <c r="I45" s="96">
        <v>0</v>
      </c>
      <c r="J45" s="61"/>
      <c r="K45" s="61"/>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row>
    <row r="46" spans="1:247" s="62" customFormat="1" ht="16.5" customHeight="1">
      <c r="A46" s="65" t="s">
        <v>286</v>
      </c>
      <c r="B46" s="69" t="s">
        <v>287</v>
      </c>
      <c r="C46" s="120"/>
      <c r="D46" s="130">
        <v>24830</v>
      </c>
      <c r="E46" s="130">
        <v>24830</v>
      </c>
      <c r="F46" s="130">
        <v>4000</v>
      </c>
      <c r="G46" s="96">
        <v>3998.66</v>
      </c>
      <c r="H46" s="96">
        <f t="shared" si="47"/>
        <v>3998.66</v>
      </c>
      <c r="I46" s="96">
        <v>0</v>
      </c>
      <c r="J46" s="61"/>
      <c r="K46" s="61"/>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row>
    <row r="47" spans="1:247" ht="16.5" customHeight="1">
      <c r="A47" s="65" t="s">
        <v>288</v>
      </c>
      <c r="B47" s="69" t="s">
        <v>289</v>
      </c>
      <c r="C47" s="120"/>
      <c r="D47" s="130">
        <v>179000</v>
      </c>
      <c r="E47" s="130">
        <v>179000</v>
      </c>
      <c r="F47" s="130">
        <v>55000</v>
      </c>
      <c r="G47" s="96">
        <v>40729.33</v>
      </c>
      <c r="H47" s="96">
        <f t="shared" ref="H47:H48" si="48">G47-I47</f>
        <v>20773.29</v>
      </c>
      <c r="I47" s="96">
        <v>19956.04</v>
      </c>
      <c r="J47" s="61"/>
      <c r="K47" s="61"/>
    </row>
    <row r="48" spans="1:247" ht="16.5" customHeight="1">
      <c r="A48" s="65" t="s">
        <v>290</v>
      </c>
      <c r="B48" s="69" t="s">
        <v>291</v>
      </c>
      <c r="C48" s="120"/>
      <c r="D48" s="130">
        <v>8000</v>
      </c>
      <c r="E48" s="130">
        <v>8000</v>
      </c>
      <c r="F48" s="130">
        <v>3000</v>
      </c>
      <c r="G48" s="96">
        <v>2168.92</v>
      </c>
      <c r="H48" s="96">
        <f t="shared" si="48"/>
        <v>1209.47</v>
      </c>
      <c r="I48" s="96">
        <v>959.45</v>
      </c>
      <c r="J48" s="61"/>
      <c r="K48" s="61"/>
    </row>
    <row r="49" spans="1:247" ht="16.5" customHeight="1">
      <c r="A49" s="65" t="s">
        <v>292</v>
      </c>
      <c r="B49" s="69" t="s">
        <v>293</v>
      </c>
      <c r="C49" s="120"/>
      <c r="D49" s="130">
        <v>9000</v>
      </c>
      <c r="E49" s="130">
        <v>9000</v>
      </c>
      <c r="F49" s="130"/>
      <c r="G49" s="96"/>
      <c r="H49" s="68"/>
      <c r="I49" s="96"/>
      <c r="J49" s="61"/>
      <c r="K49" s="61"/>
    </row>
    <row r="50" spans="1:247" ht="16.5" customHeight="1">
      <c r="A50" s="65" t="s">
        <v>294</v>
      </c>
      <c r="B50" s="69" t="s">
        <v>295</v>
      </c>
      <c r="C50" s="120"/>
      <c r="D50" s="130">
        <v>5000</v>
      </c>
      <c r="E50" s="130">
        <v>5000</v>
      </c>
      <c r="F50" s="130"/>
      <c r="G50" s="96"/>
      <c r="H50" s="68"/>
      <c r="I50" s="96"/>
      <c r="J50" s="61"/>
      <c r="K50" s="61"/>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row>
    <row r="51" spans="1:247" ht="16.5" customHeight="1">
      <c r="A51" s="65" t="s">
        <v>296</v>
      </c>
      <c r="B51" s="69" t="s">
        <v>297</v>
      </c>
      <c r="C51" s="120"/>
      <c r="D51" s="130">
        <v>48000</v>
      </c>
      <c r="E51" s="130">
        <v>48000</v>
      </c>
      <c r="F51" s="130">
        <v>12500</v>
      </c>
      <c r="G51" s="96">
        <v>12500</v>
      </c>
      <c r="H51" s="96">
        <f t="shared" ref="H51" si="49">G51-I51</f>
        <v>3956.84</v>
      </c>
      <c r="I51" s="96">
        <v>8543.16</v>
      </c>
      <c r="J51" s="61"/>
      <c r="K51" s="61"/>
      <c r="L51" s="62"/>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c r="IL51" s="71"/>
      <c r="IM51" s="71"/>
    </row>
    <row r="52" spans="1:247" ht="16.5" customHeight="1">
      <c r="A52" s="58" t="s">
        <v>298</v>
      </c>
      <c r="B52" s="63" t="s">
        <v>299</v>
      </c>
      <c r="C52" s="121">
        <f t="shared" ref="C52:H52" si="50">+C53+C88</f>
        <v>0</v>
      </c>
      <c r="D52" s="121">
        <f t="shared" si="50"/>
        <v>192940460</v>
      </c>
      <c r="E52" s="121">
        <f t="shared" si="50"/>
        <v>183073940</v>
      </c>
      <c r="F52" s="121">
        <f t="shared" si="50"/>
        <v>90407000</v>
      </c>
      <c r="G52" s="121">
        <f t="shared" si="50"/>
        <v>87794729.629999995</v>
      </c>
      <c r="H52" s="121">
        <f t="shared" si="50"/>
        <v>25147582.240000002</v>
      </c>
      <c r="I52" s="121">
        <f t="shared" ref="I52" si="51">+I53+I88</f>
        <v>62647147.389999993</v>
      </c>
      <c r="J52" s="61"/>
      <c r="K52" s="61"/>
      <c r="L52" s="71"/>
    </row>
    <row r="53" spans="1:247" ht="16.5" customHeight="1">
      <c r="A53" s="72" t="s">
        <v>300</v>
      </c>
      <c r="B53" s="73" t="s">
        <v>301</v>
      </c>
      <c r="C53" s="122"/>
      <c r="D53" s="130">
        <v>15000</v>
      </c>
      <c r="E53" s="130">
        <v>15000</v>
      </c>
      <c r="F53" s="130">
        <v>2000</v>
      </c>
      <c r="G53" s="96">
        <v>1675</v>
      </c>
      <c r="H53" s="96">
        <f t="shared" ref="H53" si="52">G53-I53</f>
        <v>1675</v>
      </c>
      <c r="I53" s="96">
        <v>0</v>
      </c>
      <c r="J53" s="61"/>
      <c r="K53" s="61"/>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row>
    <row r="54" spans="1:247" s="62" customFormat="1" ht="16.5" customHeight="1">
      <c r="A54" s="65" t="s">
        <v>302</v>
      </c>
      <c r="B54" s="69" t="s">
        <v>303</v>
      </c>
      <c r="C54" s="120"/>
      <c r="D54" s="130">
        <v>205000</v>
      </c>
      <c r="E54" s="130">
        <v>205000</v>
      </c>
      <c r="F54" s="130">
        <v>57500</v>
      </c>
      <c r="G54" s="96">
        <v>56529.99</v>
      </c>
      <c r="H54" s="96">
        <f t="shared" ref="H54:H59" si="53">G54-I54</f>
        <v>20089.46</v>
      </c>
      <c r="I54" s="96">
        <v>36440.53</v>
      </c>
      <c r="J54" s="61"/>
      <c r="K54" s="61"/>
    </row>
    <row r="55" spans="1:247" s="71" customFormat="1" ht="16.5" customHeight="1">
      <c r="A55" s="65"/>
      <c r="B55" s="69" t="s">
        <v>304</v>
      </c>
      <c r="C55" s="120"/>
      <c r="D55" s="130"/>
      <c r="E55" s="130"/>
      <c r="F55" s="130"/>
      <c r="G55" s="68"/>
      <c r="H55" s="68"/>
      <c r="I55" s="68"/>
      <c r="J55" s="61"/>
      <c r="K55" s="61"/>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row>
    <row r="56" spans="1:247" ht="16.5" customHeight="1">
      <c r="A56" s="65"/>
      <c r="B56" s="69" t="s">
        <v>305</v>
      </c>
      <c r="C56" s="120"/>
      <c r="D56" s="130">
        <v>48000</v>
      </c>
      <c r="E56" s="130">
        <v>48000</v>
      </c>
      <c r="F56" s="130">
        <v>12000</v>
      </c>
      <c r="G56" s="96">
        <v>11029.99</v>
      </c>
      <c r="H56" s="96">
        <f t="shared" si="53"/>
        <v>3935.33</v>
      </c>
      <c r="I56" s="96">
        <v>7094.66</v>
      </c>
      <c r="J56" s="61"/>
      <c r="K56" s="61"/>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row>
    <row r="57" spans="1:247" s="62" customFormat="1" ht="16.5" customHeight="1">
      <c r="A57" s="58" t="s">
        <v>306</v>
      </c>
      <c r="B57" s="69" t="s">
        <v>307</v>
      </c>
      <c r="C57" s="120"/>
      <c r="D57" s="60">
        <v>25000</v>
      </c>
      <c r="E57" s="60">
        <v>25000</v>
      </c>
      <c r="F57" s="60">
        <v>10000</v>
      </c>
      <c r="G57" s="96">
        <v>6116.6</v>
      </c>
      <c r="H57" s="96">
        <f t="shared" si="53"/>
        <v>6116.6</v>
      </c>
      <c r="I57" s="96">
        <v>0</v>
      </c>
      <c r="J57" s="61"/>
      <c r="K57" s="61"/>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c r="IL57" s="45"/>
      <c r="IM57" s="45"/>
    </row>
    <row r="58" spans="1:247" s="62" customFormat="1" ht="16.5" customHeight="1">
      <c r="A58" s="58" t="s">
        <v>308</v>
      </c>
      <c r="B58" s="63" t="s">
        <v>309</v>
      </c>
      <c r="C58" s="123">
        <f t="shared" ref="C58:I58" si="54">+C59</f>
        <v>0</v>
      </c>
      <c r="D58" s="123">
        <f t="shared" si="54"/>
        <v>26000</v>
      </c>
      <c r="E58" s="123">
        <f t="shared" si="54"/>
        <v>26000</v>
      </c>
      <c r="F58" s="123">
        <f t="shared" si="54"/>
        <v>10000</v>
      </c>
      <c r="G58" s="123">
        <f t="shared" si="54"/>
        <v>5238.4799999999996</v>
      </c>
      <c r="H58" s="123">
        <f t="shared" si="54"/>
        <v>5238.4799999999996</v>
      </c>
      <c r="I58" s="123">
        <f t="shared" si="54"/>
        <v>0</v>
      </c>
      <c r="J58" s="61"/>
      <c r="K58" s="61"/>
      <c r="L58" s="45"/>
    </row>
    <row r="59" spans="1:247" s="62" customFormat="1" ht="16.5" customHeight="1">
      <c r="A59" s="65" t="s">
        <v>310</v>
      </c>
      <c r="B59" s="69" t="s">
        <v>311</v>
      </c>
      <c r="C59" s="120"/>
      <c r="D59" s="60">
        <v>26000</v>
      </c>
      <c r="E59" s="60">
        <v>26000</v>
      </c>
      <c r="F59" s="60">
        <v>10000</v>
      </c>
      <c r="G59" s="96">
        <v>5238.4799999999996</v>
      </c>
      <c r="H59" s="96">
        <f t="shared" si="53"/>
        <v>5238.4799999999996</v>
      </c>
      <c r="I59" s="96">
        <v>0</v>
      </c>
      <c r="J59" s="61"/>
      <c r="K59" s="61"/>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row>
    <row r="60" spans="1:247" s="62" customFormat="1" ht="16.5" customHeight="1">
      <c r="A60" s="58" t="s">
        <v>312</v>
      </c>
      <c r="B60" s="63" t="s">
        <v>313</v>
      </c>
      <c r="C60" s="119">
        <f t="shared" ref="C60:H60" si="55">+C61+C62</f>
        <v>0</v>
      </c>
      <c r="D60" s="119">
        <f t="shared" si="55"/>
        <v>0</v>
      </c>
      <c r="E60" s="119">
        <f t="shared" si="55"/>
        <v>0</v>
      </c>
      <c r="F60" s="119">
        <f t="shared" si="55"/>
        <v>0</v>
      </c>
      <c r="G60" s="119">
        <f t="shared" si="55"/>
        <v>0</v>
      </c>
      <c r="H60" s="119">
        <f t="shared" si="55"/>
        <v>0</v>
      </c>
      <c r="I60" s="119">
        <f t="shared" ref="I60" si="56">+I61+I62</f>
        <v>0</v>
      </c>
      <c r="J60" s="61"/>
      <c r="K60" s="61"/>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c r="IJ60" s="45"/>
      <c r="IK60" s="45"/>
      <c r="IL60" s="45"/>
      <c r="IM60" s="45"/>
    </row>
    <row r="61" spans="1:247" ht="16.5" customHeight="1">
      <c r="A61" s="58" t="s">
        <v>314</v>
      </c>
      <c r="B61" s="69" t="s">
        <v>315</v>
      </c>
      <c r="C61" s="120"/>
      <c r="D61" s="60"/>
      <c r="E61" s="60"/>
      <c r="F61" s="60"/>
      <c r="G61" s="68"/>
      <c r="H61" s="68"/>
      <c r="I61" s="68"/>
      <c r="J61" s="61"/>
      <c r="K61" s="61"/>
    </row>
    <row r="62" spans="1:247" s="62" customFormat="1" ht="16.5" customHeight="1">
      <c r="A62" s="58" t="s">
        <v>316</v>
      </c>
      <c r="B62" s="69" t="s">
        <v>317</v>
      </c>
      <c r="C62" s="120"/>
      <c r="D62" s="60"/>
      <c r="E62" s="60"/>
      <c r="F62" s="60"/>
      <c r="G62" s="68"/>
      <c r="H62" s="68"/>
      <c r="I62" s="68"/>
      <c r="J62" s="61"/>
      <c r="K62" s="61"/>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c r="IG62" s="45"/>
      <c r="IH62" s="45"/>
      <c r="II62" s="45"/>
      <c r="IJ62" s="45"/>
      <c r="IK62" s="45"/>
      <c r="IL62" s="45"/>
      <c r="IM62" s="45"/>
    </row>
    <row r="63" spans="1:247" ht="16.5" customHeight="1">
      <c r="A63" s="65" t="s">
        <v>318</v>
      </c>
      <c r="B63" s="69" t="s">
        <v>319</v>
      </c>
      <c r="C63" s="120"/>
      <c r="D63" s="130">
        <v>8000</v>
      </c>
      <c r="E63" s="130">
        <v>8000</v>
      </c>
      <c r="F63" s="130">
        <v>8000</v>
      </c>
      <c r="G63" s="96">
        <v>7021</v>
      </c>
      <c r="H63" s="96">
        <f t="shared" ref="H63" si="57">G63-I63</f>
        <v>0</v>
      </c>
      <c r="I63" s="96">
        <v>7021</v>
      </c>
      <c r="J63" s="61"/>
      <c r="K63" s="61"/>
    </row>
    <row r="64" spans="1:247" ht="16.5" customHeight="1">
      <c r="A64" s="65" t="s">
        <v>320</v>
      </c>
      <c r="B64" s="66" t="s">
        <v>321</v>
      </c>
      <c r="C64" s="120"/>
      <c r="D64" s="130"/>
      <c r="E64" s="130"/>
      <c r="F64" s="130"/>
      <c r="G64" s="68"/>
      <c r="H64" s="68"/>
      <c r="I64" s="68"/>
      <c r="J64" s="61"/>
      <c r="K64" s="61"/>
    </row>
    <row r="65" spans="1:247" ht="16.5" customHeight="1">
      <c r="A65" s="65" t="s">
        <v>322</v>
      </c>
      <c r="B65" s="69" t="s">
        <v>323</v>
      </c>
      <c r="C65" s="120"/>
      <c r="D65" s="130"/>
      <c r="E65" s="130"/>
      <c r="F65" s="130"/>
      <c r="G65" s="68"/>
      <c r="H65" s="68"/>
      <c r="I65" s="68"/>
      <c r="J65" s="61"/>
      <c r="K65" s="61"/>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row>
    <row r="66" spans="1:247" ht="16.5" customHeight="1">
      <c r="A66" s="65" t="s">
        <v>324</v>
      </c>
      <c r="B66" s="69" t="s">
        <v>325</v>
      </c>
      <c r="C66" s="120"/>
      <c r="D66" s="130">
        <v>7000</v>
      </c>
      <c r="E66" s="130">
        <v>7000</v>
      </c>
      <c r="F66" s="130">
        <v>0</v>
      </c>
      <c r="G66" s="68"/>
      <c r="H66" s="68"/>
      <c r="I66" s="68"/>
      <c r="J66" s="61"/>
      <c r="K66" s="61"/>
      <c r="L66" s="62"/>
    </row>
    <row r="67" spans="1:247" ht="30">
      <c r="A67" s="65" t="s">
        <v>326</v>
      </c>
      <c r="B67" s="69" t="s">
        <v>327</v>
      </c>
      <c r="C67" s="120"/>
      <c r="D67" s="60">
        <v>3170</v>
      </c>
      <c r="E67" s="60">
        <v>3170</v>
      </c>
      <c r="F67" s="60">
        <v>3170</v>
      </c>
      <c r="G67" s="96">
        <v>3162.5</v>
      </c>
      <c r="H67" s="96">
        <f t="shared" ref="H67" si="58">G67-I67</f>
        <v>3162.5</v>
      </c>
      <c r="I67" s="96">
        <v>0</v>
      </c>
      <c r="J67" s="61"/>
      <c r="K67" s="61"/>
      <c r="L67" s="62"/>
    </row>
    <row r="68" spans="1:247" ht="16.5" customHeight="1">
      <c r="A68" s="58" t="s">
        <v>328</v>
      </c>
      <c r="B68" s="63" t="s">
        <v>329</v>
      </c>
      <c r="C68" s="123">
        <f t="shared" ref="C68:H68" si="59">+C69+C70</f>
        <v>0</v>
      </c>
      <c r="D68" s="123">
        <f t="shared" si="59"/>
        <v>19000</v>
      </c>
      <c r="E68" s="123">
        <f t="shared" si="59"/>
        <v>19000</v>
      </c>
      <c r="F68" s="123">
        <f t="shared" si="59"/>
        <v>3600</v>
      </c>
      <c r="G68" s="123">
        <f t="shared" si="59"/>
        <v>3400</v>
      </c>
      <c r="H68" s="123">
        <f t="shared" si="59"/>
        <v>1700</v>
      </c>
      <c r="I68" s="123">
        <f t="shared" ref="I68" si="60">+I69+I70</f>
        <v>1700</v>
      </c>
      <c r="J68" s="61"/>
      <c r="K68" s="61"/>
    </row>
    <row r="69" spans="1:247" ht="16.5" customHeight="1">
      <c r="A69" s="65" t="s">
        <v>330</v>
      </c>
      <c r="B69" s="69" t="s">
        <v>331</v>
      </c>
      <c r="C69" s="120"/>
      <c r="D69" s="130">
        <v>18000</v>
      </c>
      <c r="E69" s="130">
        <v>18000</v>
      </c>
      <c r="F69" s="130">
        <v>3600</v>
      </c>
      <c r="G69" s="96">
        <v>3400</v>
      </c>
      <c r="H69" s="96">
        <f t="shared" ref="H69" si="61">G69-I69</f>
        <v>1700</v>
      </c>
      <c r="I69" s="96">
        <v>1700</v>
      </c>
      <c r="J69" s="61"/>
      <c r="K69" s="61"/>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row>
    <row r="70" spans="1:247" s="62" customFormat="1" ht="16.5" customHeight="1">
      <c r="A70" s="65" t="s">
        <v>332</v>
      </c>
      <c r="B70" s="69" t="s">
        <v>333</v>
      </c>
      <c r="C70" s="120"/>
      <c r="D70" s="130">
        <v>1000</v>
      </c>
      <c r="E70" s="130">
        <v>1000</v>
      </c>
      <c r="F70" s="130"/>
      <c r="G70" s="75"/>
      <c r="H70" s="75"/>
      <c r="I70" s="75"/>
      <c r="J70" s="61"/>
      <c r="K70" s="61"/>
    </row>
    <row r="71" spans="1:247" ht="16.5" customHeight="1">
      <c r="A71" s="58" t="s">
        <v>334</v>
      </c>
      <c r="B71" s="63" t="s">
        <v>223</v>
      </c>
      <c r="C71" s="118">
        <f>+C72</f>
        <v>0</v>
      </c>
      <c r="D71" s="118">
        <f t="shared" ref="D71:I72" si="62">+D72</f>
        <v>0</v>
      </c>
      <c r="E71" s="118">
        <f t="shared" si="62"/>
        <v>0</v>
      </c>
      <c r="F71" s="118">
        <f t="shared" si="62"/>
        <v>0</v>
      </c>
      <c r="G71" s="118">
        <f t="shared" si="62"/>
        <v>0</v>
      </c>
      <c r="H71" s="118">
        <f t="shared" si="62"/>
        <v>0</v>
      </c>
      <c r="I71" s="118">
        <f t="shared" si="62"/>
        <v>0</v>
      </c>
      <c r="J71" s="61"/>
      <c r="K71" s="61"/>
      <c r="L71" s="62"/>
    </row>
    <row r="72" spans="1:247" ht="16.5" customHeight="1">
      <c r="A72" s="76" t="s">
        <v>335</v>
      </c>
      <c r="B72" s="63" t="s">
        <v>336</v>
      </c>
      <c r="C72" s="118">
        <f>+C73</f>
        <v>0</v>
      </c>
      <c r="D72" s="118">
        <f t="shared" si="62"/>
        <v>0</v>
      </c>
      <c r="E72" s="118">
        <f t="shared" si="62"/>
        <v>0</v>
      </c>
      <c r="F72" s="118">
        <f t="shared" si="62"/>
        <v>0</v>
      </c>
      <c r="G72" s="118">
        <f t="shared" si="62"/>
        <v>0</v>
      </c>
      <c r="H72" s="118">
        <f t="shared" si="62"/>
        <v>0</v>
      </c>
      <c r="I72" s="118">
        <f t="shared" si="62"/>
        <v>0</v>
      </c>
      <c r="J72" s="61"/>
      <c r="K72" s="61"/>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row>
    <row r="73" spans="1:247" s="62" customFormat="1" ht="16.5" customHeight="1">
      <c r="A73" s="76" t="s">
        <v>337</v>
      </c>
      <c r="B73" s="69" t="s">
        <v>338</v>
      </c>
      <c r="C73" s="120"/>
      <c r="D73" s="60"/>
      <c r="E73" s="60"/>
      <c r="F73" s="60"/>
      <c r="G73" s="68"/>
      <c r="H73" s="68"/>
      <c r="I73" s="68"/>
      <c r="J73" s="61"/>
      <c r="K73" s="61"/>
    </row>
    <row r="74" spans="1:247" s="62" customFormat="1" ht="16.5" customHeight="1">
      <c r="A74" s="76" t="s">
        <v>339</v>
      </c>
      <c r="B74" s="77" t="s">
        <v>231</v>
      </c>
      <c r="C74" s="120">
        <f t="shared" ref="C74:H74" si="63">C75+C76</f>
        <v>0</v>
      </c>
      <c r="D74" s="120">
        <f t="shared" si="63"/>
        <v>0</v>
      </c>
      <c r="E74" s="120">
        <f t="shared" si="63"/>
        <v>0</v>
      </c>
      <c r="F74" s="120">
        <f t="shared" si="63"/>
        <v>0</v>
      </c>
      <c r="G74" s="120">
        <f t="shared" si="63"/>
        <v>0</v>
      </c>
      <c r="H74" s="120">
        <f t="shared" si="63"/>
        <v>0</v>
      </c>
      <c r="I74" s="120">
        <f t="shared" ref="I74" si="64">I75+I76</f>
        <v>0</v>
      </c>
      <c r="J74" s="61"/>
      <c r="K74" s="61"/>
    </row>
    <row r="75" spans="1:247" s="62" customFormat="1" ht="16.5" customHeight="1">
      <c r="A75" s="76" t="s">
        <v>340</v>
      </c>
      <c r="B75" s="78" t="s">
        <v>341</v>
      </c>
      <c r="C75" s="120"/>
      <c r="D75" s="60"/>
      <c r="E75" s="60"/>
      <c r="F75" s="60"/>
      <c r="G75" s="68"/>
      <c r="H75" s="68"/>
      <c r="I75" s="68"/>
      <c r="J75" s="61"/>
      <c r="K75" s="61"/>
    </row>
    <row r="76" spans="1:247" ht="16.5" customHeight="1">
      <c r="A76" s="76" t="s">
        <v>342</v>
      </c>
      <c r="B76" s="78" t="s">
        <v>343</v>
      </c>
      <c r="C76" s="120"/>
      <c r="D76" s="60"/>
      <c r="E76" s="60"/>
      <c r="F76" s="60"/>
      <c r="G76" s="68"/>
      <c r="H76" s="68"/>
      <c r="I76" s="68"/>
      <c r="J76" s="61"/>
      <c r="K76" s="61"/>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row>
    <row r="77" spans="1:247" s="62" customFormat="1" ht="16.5" customHeight="1">
      <c r="A77" s="58" t="s">
        <v>344</v>
      </c>
      <c r="B77" s="63" t="s">
        <v>233</v>
      </c>
      <c r="C77" s="119">
        <f t="shared" ref="C77:I77" si="65">+C78</f>
        <v>0</v>
      </c>
      <c r="D77" s="119">
        <f t="shared" si="65"/>
        <v>602000</v>
      </c>
      <c r="E77" s="119">
        <f t="shared" si="65"/>
        <v>602000</v>
      </c>
      <c r="F77" s="119">
        <f t="shared" si="65"/>
        <v>0</v>
      </c>
      <c r="G77" s="119">
        <f t="shared" si="65"/>
        <v>0</v>
      </c>
      <c r="H77" s="119">
        <f t="shared" si="65"/>
        <v>0</v>
      </c>
      <c r="I77" s="119">
        <f t="shared" si="65"/>
        <v>0</v>
      </c>
      <c r="J77" s="61"/>
      <c r="K77" s="61"/>
    </row>
    <row r="78" spans="1:247" s="62" customFormat="1" ht="16.5" customHeight="1">
      <c r="A78" s="58" t="s">
        <v>345</v>
      </c>
      <c r="B78" s="63" t="s">
        <v>235</v>
      </c>
      <c r="C78" s="119">
        <f t="shared" ref="C78:H78" si="66">+C79+C84</f>
        <v>0</v>
      </c>
      <c r="D78" s="119">
        <f t="shared" si="66"/>
        <v>602000</v>
      </c>
      <c r="E78" s="119">
        <f t="shared" si="66"/>
        <v>602000</v>
      </c>
      <c r="F78" s="119">
        <f t="shared" si="66"/>
        <v>0</v>
      </c>
      <c r="G78" s="119">
        <f t="shared" si="66"/>
        <v>0</v>
      </c>
      <c r="H78" s="119">
        <f t="shared" si="66"/>
        <v>0</v>
      </c>
      <c r="I78" s="119">
        <f t="shared" ref="I78" si="67">+I79+I84</f>
        <v>0</v>
      </c>
      <c r="J78" s="61"/>
      <c r="K78" s="61"/>
    </row>
    <row r="79" spans="1:247" s="62" customFormat="1" ht="16.5" customHeight="1">
      <c r="A79" s="58" t="s">
        <v>346</v>
      </c>
      <c r="B79" s="63" t="s">
        <v>347</v>
      </c>
      <c r="C79" s="119">
        <f t="shared" ref="C79:H79" si="68">+C81+C83+C82+C80</f>
        <v>0</v>
      </c>
      <c r="D79" s="119">
        <f t="shared" si="68"/>
        <v>2000</v>
      </c>
      <c r="E79" s="119">
        <f t="shared" si="68"/>
        <v>2000</v>
      </c>
      <c r="F79" s="119">
        <f t="shared" si="68"/>
        <v>0</v>
      </c>
      <c r="G79" s="119">
        <f t="shared" si="68"/>
        <v>0</v>
      </c>
      <c r="H79" s="119">
        <f t="shared" si="68"/>
        <v>0</v>
      </c>
      <c r="I79" s="119">
        <f t="shared" ref="I79" si="69">+I81+I83+I82+I80</f>
        <v>0</v>
      </c>
      <c r="J79" s="61"/>
      <c r="K79" s="61"/>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c r="IG79" s="45"/>
      <c r="IH79" s="45"/>
      <c r="II79" s="45"/>
      <c r="IJ79" s="45"/>
      <c r="IK79" s="45"/>
      <c r="IL79" s="45"/>
      <c r="IM79" s="45"/>
    </row>
    <row r="80" spans="1:247" s="62" customFormat="1" ht="16.5" customHeight="1">
      <c r="A80" s="58" t="s">
        <v>348</v>
      </c>
      <c r="B80" s="66" t="s">
        <v>349</v>
      </c>
      <c r="C80" s="119"/>
      <c r="D80" s="60"/>
      <c r="E80" s="60"/>
      <c r="F80" s="60"/>
      <c r="G80" s="68"/>
      <c r="H80" s="68"/>
      <c r="I80" s="68"/>
      <c r="J80" s="61"/>
      <c r="K80" s="61"/>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c r="IG80" s="45"/>
      <c r="IH80" s="45"/>
      <c r="II80" s="45"/>
      <c r="IJ80" s="45"/>
      <c r="IK80" s="45"/>
      <c r="IL80" s="45"/>
      <c r="IM80" s="45"/>
    </row>
    <row r="81" spans="1:247" s="62" customFormat="1" ht="16.5" customHeight="1">
      <c r="A81" s="65" t="s">
        <v>350</v>
      </c>
      <c r="B81" s="69" t="s">
        <v>351</v>
      </c>
      <c r="C81" s="120"/>
      <c r="D81" s="60"/>
      <c r="E81" s="60"/>
      <c r="F81" s="60"/>
      <c r="G81" s="68"/>
      <c r="H81" s="68"/>
      <c r="I81" s="68"/>
      <c r="J81" s="61"/>
      <c r="K81" s="61"/>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c r="IJ81" s="45"/>
      <c r="IK81" s="45"/>
      <c r="IL81" s="45"/>
      <c r="IM81" s="45"/>
    </row>
    <row r="82" spans="1:247" s="62" customFormat="1" ht="16.5" customHeight="1">
      <c r="A82" s="65" t="s">
        <v>352</v>
      </c>
      <c r="B82" s="66" t="s">
        <v>353</v>
      </c>
      <c r="C82" s="120"/>
      <c r="D82" s="60"/>
      <c r="E82" s="60"/>
      <c r="F82" s="60"/>
      <c r="G82" s="68"/>
      <c r="H82" s="68"/>
      <c r="I82" s="68"/>
      <c r="J82" s="61"/>
      <c r="K82" s="61"/>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45"/>
      <c r="IK82" s="45"/>
      <c r="IL82" s="45"/>
      <c r="IM82" s="45"/>
    </row>
    <row r="83" spans="1:247" ht="16.5" customHeight="1">
      <c r="A83" s="65" t="s">
        <v>354</v>
      </c>
      <c r="B83" s="69" t="s">
        <v>355</v>
      </c>
      <c r="C83" s="120"/>
      <c r="D83" s="60">
        <v>2000</v>
      </c>
      <c r="E83" s="60">
        <v>2000</v>
      </c>
      <c r="F83" s="60"/>
      <c r="G83" s="68"/>
      <c r="H83" s="68"/>
      <c r="I83" s="68"/>
      <c r="J83" s="61"/>
      <c r="K83" s="61"/>
    </row>
    <row r="84" spans="1:247" ht="16.5" customHeight="1">
      <c r="A84" s="79" t="s">
        <v>356</v>
      </c>
      <c r="B84" s="66" t="s">
        <v>357</v>
      </c>
      <c r="C84" s="120"/>
      <c r="D84" s="60">
        <v>600000</v>
      </c>
      <c r="E84" s="60">
        <v>600000</v>
      </c>
      <c r="F84" s="60"/>
      <c r="G84" s="68"/>
      <c r="H84" s="68"/>
      <c r="I84" s="68"/>
      <c r="J84" s="61"/>
      <c r="K84" s="61"/>
    </row>
    <row r="85" spans="1:247" ht="16.5" customHeight="1">
      <c r="A85" s="65" t="s">
        <v>243</v>
      </c>
      <c r="B85" s="69" t="s">
        <v>358</v>
      </c>
      <c r="C85" s="120"/>
      <c r="D85" s="60"/>
      <c r="E85" s="60"/>
      <c r="F85" s="60"/>
      <c r="G85" s="68"/>
      <c r="H85" s="68"/>
      <c r="I85" s="68"/>
      <c r="J85" s="61"/>
      <c r="K85" s="6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c r="IC85" s="71"/>
      <c r="ID85" s="71"/>
      <c r="IE85" s="71"/>
      <c r="IF85" s="71"/>
      <c r="IG85" s="71"/>
      <c r="IH85" s="71"/>
      <c r="II85" s="71"/>
      <c r="IJ85" s="71"/>
      <c r="IK85" s="71"/>
      <c r="IL85" s="71"/>
      <c r="IM85" s="71"/>
    </row>
    <row r="86" spans="1:247" ht="16.5" customHeight="1">
      <c r="A86" s="65" t="s">
        <v>359</v>
      </c>
      <c r="B86" s="69" t="s">
        <v>360</v>
      </c>
      <c r="C86" s="118">
        <f>C43-C88+C9+C11+C12+C14+C15+C16-C85</f>
        <v>0</v>
      </c>
      <c r="D86" s="118">
        <f t="shared" ref="D86:H86" si="70">D43-D88+D9+D11+D12+D14+D15+D16-D85</f>
        <v>117229560</v>
      </c>
      <c r="E86" s="118">
        <f t="shared" si="70"/>
        <v>117229560</v>
      </c>
      <c r="F86" s="118">
        <f t="shared" si="70"/>
        <v>34656830</v>
      </c>
      <c r="G86" s="118">
        <f t="shared" si="70"/>
        <v>31152038.589999989</v>
      </c>
      <c r="H86" s="118">
        <f t="shared" si="70"/>
        <v>10045361.410000004</v>
      </c>
      <c r="I86" s="118">
        <f t="shared" ref="I86" si="71">I43-I88+I9+I11+I12+I14+I15+I16-I85</f>
        <v>21106677.18</v>
      </c>
      <c r="J86" s="61"/>
      <c r="K86" s="6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c r="IC86" s="71"/>
      <c r="ID86" s="71"/>
      <c r="IE86" s="71"/>
      <c r="IF86" s="71"/>
      <c r="IG86" s="71"/>
      <c r="IH86" s="71"/>
      <c r="II86" s="71"/>
      <c r="IJ86" s="71"/>
      <c r="IK86" s="71"/>
      <c r="IL86" s="71"/>
      <c r="IM86" s="71"/>
    </row>
    <row r="87" spans="1:247" ht="16.5" customHeight="1">
      <c r="A87" s="65"/>
      <c r="B87" s="69" t="s">
        <v>361</v>
      </c>
      <c r="C87" s="118"/>
      <c r="D87" s="60"/>
      <c r="E87" s="60"/>
      <c r="F87" s="60"/>
      <c r="G87" s="137">
        <v>-21349</v>
      </c>
      <c r="H87" s="96">
        <f t="shared" ref="H87" si="72">G87-I87</f>
        <v>0</v>
      </c>
      <c r="I87" s="137">
        <v>-21349</v>
      </c>
      <c r="J87" s="61"/>
      <c r="K87" s="6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c r="IC87" s="71"/>
      <c r="ID87" s="71"/>
      <c r="IE87" s="71"/>
      <c r="IF87" s="71"/>
      <c r="IG87" s="71"/>
      <c r="IH87" s="71"/>
      <c r="II87" s="71"/>
      <c r="IJ87" s="71"/>
      <c r="IK87" s="71"/>
      <c r="IL87" s="71"/>
      <c r="IM87" s="71"/>
    </row>
    <row r="88" spans="1:247" ht="16.5" customHeight="1">
      <c r="A88" s="65" t="s">
        <v>362</v>
      </c>
      <c r="B88" s="63" t="s">
        <v>363</v>
      </c>
      <c r="C88" s="124">
        <f>+C89+C178+C217+C221+C246+C248</f>
        <v>0</v>
      </c>
      <c r="D88" s="124">
        <f t="shared" ref="D88:H88" si="73">+D89+D178+D217+D221+D246+D248</f>
        <v>192925460</v>
      </c>
      <c r="E88" s="124">
        <f t="shared" si="73"/>
        <v>183058940</v>
      </c>
      <c r="F88" s="124">
        <f t="shared" si="73"/>
        <v>90405000</v>
      </c>
      <c r="G88" s="124">
        <f t="shared" si="73"/>
        <v>87793054.629999995</v>
      </c>
      <c r="H88" s="124">
        <f t="shared" si="73"/>
        <v>25145907.240000002</v>
      </c>
      <c r="I88" s="124">
        <f t="shared" ref="I88" si="74">+I89+I178+I217+I221+I246+I248</f>
        <v>62647147.389999993</v>
      </c>
      <c r="J88" s="61"/>
      <c r="K88" s="6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c r="IC88" s="71"/>
      <c r="ID88" s="71"/>
      <c r="IE88" s="71"/>
      <c r="IF88" s="71"/>
      <c r="IG88" s="71"/>
      <c r="IH88" s="71"/>
      <c r="II88" s="71"/>
      <c r="IJ88" s="71"/>
      <c r="IK88" s="71"/>
      <c r="IL88" s="71"/>
      <c r="IM88" s="71"/>
    </row>
    <row r="89" spans="1:247" s="71" customFormat="1" ht="16.5" customHeight="1">
      <c r="A89" s="58" t="s">
        <v>364</v>
      </c>
      <c r="B89" s="63" t="s">
        <v>365</v>
      </c>
      <c r="C89" s="119">
        <f>+C90+C106+C142+C170+C174</f>
        <v>0</v>
      </c>
      <c r="D89" s="119">
        <f t="shared" ref="D89:H89" si="75">+D90+D106+D142+D170+D174</f>
        <v>77310830</v>
      </c>
      <c r="E89" s="119">
        <f t="shared" si="75"/>
        <v>69152600</v>
      </c>
      <c r="F89" s="119">
        <f t="shared" si="75"/>
        <v>48042150</v>
      </c>
      <c r="G89" s="119">
        <f t="shared" si="75"/>
        <v>46151477.82</v>
      </c>
      <c r="H89" s="119">
        <f t="shared" si="75"/>
        <v>12071747.1</v>
      </c>
      <c r="I89" s="119">
        <f t="shared" ref="I89" si="76">+I90+I106+I142+I170+I174</f>
        <v>34079730.719999991</v>
      </c>
      <c r="J89" s="61"/>
      <c r="K89" s="61"/>
    </row>
    <row r="90" spans="1:247" s="71" customFormat="1" ht="16.5" customHeight="1">
      <c r="A90" s="65" t="s">
        <v>366</v>
      </c>
      <c r="B90" s="63" t="s">
        <v>367</v>
      </c>
      <c r="C90" s="118">
        <f t="shared" ref="C90:H90" si="77">+C91+C103+C104+C94+C97+C92+C93</f>
        <v>0</v>
      </c>
      <c r="D90" s="118">
        <f t="shared" si="77"/>
        <v>34800720</v>
      </c>
      <c r="E90" s="118">
        <f t="shared" si="77"/>
        <v>29736000</v>
      </c>
      <c r="F90" s="118">
        <f t="shared" si="77"/>
        <v>22602280</v>
      </c>
      <c r="G90" s="118">
        <f t="shared" si="77"/>
        <v>20716420.25</v>
      </c>
      <c r="H90" s="118">
        <f t="shared" si="77"/>
        <v>3949033.71</v>
      </c>
      <c r="I90" s="118">
        <f t="shared" ref="I90" si="78">+I91+I103+I104+I94+I97+I92+I93</f>
        <v>16767386.539999999</v>
      </c>
      <c r="J90" s="61"/>
      <c r="K90" s="61"/>
    </row>
    <row r="91" spans="1:247" s="71" customFormat="1" ht="16.5" customHeight="1">
      <c r="A91" s="65"/>
      <c r="B91" s="66" t="s">
        <v>368</v>
      </c>
      <c r="C91" s="120"/>
      <c r="D91" s="60">
        <v>30913000</v>
      </c>
      <c r="E91" s="60">
        <v>25211000</v>
      </c>
      <c r="F91" s="60">
        <v>20091300</v>
      </c>
      <c r="G91" s="96">
        <v>18214520</v>
      </c>
      <c r="H91" s="96">
        <f t="shared" ref="H91" si="79">G91-I91</f>
        <v>3284520</v>
      </c>
      <c r="I91" s="96">
        <v>14930000</v>
      </c>
      <c r="J91" s="61"/>
      <c r="K91" s="61"/>
    </row>
    <row r="92" spans="1:247" s="71" customFormat="1" ht="45">
      <c r="A92" s="65"/>
      <c r="B92" s="66" t="s">
        <v>369</v>
      </c>
      <c r="C92" s="120"/>
      <c r="D92" s="60"/>
      <c r="E92" s="60"/>
      <c r="F92" s="60"/>
      <c r="G92" s="68"/>
      <c r="H92" s="68"/>
      <c r="I92" s="68"/>
      <c r="J92" s="61"/>
      <c r="K92" s="61"/>
    </row>
    <row r="93" spans="1:247" s="71" customFormat="1" ht="60">
      <c r="A93" s="65"/>
      <c r="B93" s="66" t="s">
        <v>370</v>
      </c>
      <c r="C93" s="120"/>
      <c r="D93" s="60"/>
      <c r="E93" s="60"/>
      <c r="F93" s="60"/>
      <c r="G93" s="68"/>
      <c r="H93" s="68"/>
      <c r="I93" s="68"/>
      <c r="J93" s="61"/>
      <c r="K93" s="61"/>
    </row>
    <row r="94" spans="1:247" s="71" customFormat="1" ht="16.5" customHeight="1">
      <c r="A94" s="65"/>
      <c r="B94" s="66" t="s">
        <v>371</v>
      </c>
      <c r="C94" s="120">
        <f t="shared" ref="C94:H94" si="80">C95+C96</f>
        <v>0</v>
      </c>
      <c r="D94" s="120">
        <f t="shared" si="80"/>
        <v>0</v>
      </c>
      <c r="E94" s="120">
        <f t="shared" si="80"/>
        <v>0</v>
      </c>
      <c r="F94" s="120">
        <f t="shared" si="80"/>
        <v>0</v>
      </c>
      <c r="G94" s="120">
        <f t="shared" si="80"/>
        <v>0</v>
      </c>
      <c r="H94" s="120">
        <f t="shared" si="80"/>
        <v>0</v>
      </c>
      <c r="I94" s="120">
        <f t="shared" ref="I94" si="81">I95+I96</f>
        <v>0</v>
      </c>
      <c r="J94" s="61"/>
      <c r="K94" s="61"/>
    </row>
    <row r="95" spans="1:247" s="71" customFormat="1" ht="16.5" customHeight="1">
      <c r="A95" s="65"/>
      <c r="B95" s="66" t="s">
        <v>372</v>
      </c>
      <c r="C95" s="120"/>
      <c r="D95" s="60"/>
      <c r="E95" s="60"/>
      <c r="F95" s="60"/>
      <c r="G95" s="68"/>
      <c r="H95" s="68"/>
      <c r="I95" s="68"/>
      <c r="J95" s="61"/>
      <c r="K95" s="61"/>
    </row>
    <row r="96" spans="1:247" s="71" customFormat="1" ht="60">
      <c r="A96" s="65"/>
      <c r="B96" s="66" t="s">
        <v>370</v>
      </c>
      <c r="C96" s="120"/>
      <c r="D96" s="60"/>
      <c r="E96" s="60"/>
      <c r="F96" s="60"/>
      <c r="G96" s="68"/>
      <c r="H96" s="68"/>
      <c r="I96" s="68"/>
      <c r="J96" s="61"/>
      <c r="K96" s="61"/>
    </row>
    <row r="97" spans="1:248" s="71" customFormat="1" ht="16.5" customHeight="1">
      <c r="A97" s="65"/>
      <c r="B97" s="80" t="s">
        <v>373</v>
      </c>
      <c r="C97" s="120">
        <f t="shared" ref="C97:G97" si="82">C98+C101+C102</f>
        <v>0</v>
      </c>
      <c r="D97" s="120">
        <f t="shared" si="82"/>
        <v>3465720</v>
      </c>
      <c r="E97" s="120">
        <f t="shared" si="82"/>
        <v>4103000</v>
      </c>
      <c r="F97" s="120">
        <f t="shared" si="82"/>
        <v>2308550</v>
      </c>
      <c r="G97" s="120">
        <f t="shared" si="82"/>
        <v>2307230.7400000002</v>
      </c>
      <c r="H97" s="120">
        <f t="shared" ref="H97:I97" si="83">H98+H101+H102</f>
        <v>601142.46</v>
      </c>
      <c r="I97" s="120">
        <f t="shared" si="83"/>
        <v>1706088.28</v>
      </c>
      <c r="J97" s="61"/>
      <c r="K97" s="61"/>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c r="FE97" s="45"/>
      <c r="FF97" s="45"/>
      <c r="FG97" s="45"/>
      <c r="FH97" s="45"/>
      <c r="FI97" s="45"/>
      <c r="FJ97" s="45"/>
      <c r="FK97" s="45"/>
      <c r="FL97" s="45"/>
      <c r="FM97" s="45"/>
      <c r="FN97" s="45"/>
      <c r="FO97" s="45"/>
      <c r="FP97" s="45"/>
      <c r="FQ97" s="45"/>
      <c r="FR97" s="45"/>
      <c r="FS97" s="45"/>
      <c r="FT97" s="45"/>
      <c r="FU97" s="45"/>
      <c r="FV97" s="45"/>
      <c r="FW97" s="45"/>
      <c r="FX97" s="45"/>
      <c r="FY97" s="45"/>
      <c r="FZ97" s="45"/>
      <c r="GA97" s="45"/>
      <c r="GB97" s="45"/>
      <c r="GC97" s="45"/>
      <c r="GD97" s="45"/>
      <c r="GE97" s="45"/>
      <c r="GF97" s="45"/>
      <c r="GG97" s="45"/>
      <c r="GH97" s="45"/>
      <c r="GI97" s="45"/>
      <c r="GJ97" s="45"/>
      <c r="GK97" s="45"/>
      <c r="GL97" s="45"/>
      <c r="GM97" s="45"/>
      <c r="GN97" s="45"/>
      <c r="GO97" s="45"/>
      <c r="GP97" s="45"/>
      <c r="GQ97" s="45"/>
      <c r="GR97" s="45"/>
      <c r="GS97" s="45"/>
      <c r="GT97" s="45"/>
      <c r="GU97" s="45"/>
      <c r="GV97" s="45"/>
      <c r="GW97" s="45"/>
      <c r="GX97" s="45"/>
      <c r="GY97" s="45"/>
      <c r="GZ97" s="45"/>
      <c r="HA97" s="45"/>
      <c r="HB97" s="45"/>
      <c r="HC97" s="45"/>
      <c r="HD97" s="45"/>
      <c r="HE97" s="45"/>
      <c r="HF97" s="45"/>
      <c r="HG97" s="45"/>
      <c r="HH97" s="45"/>
      <c r="HI97" s="45"/>
      <c r="HJ97" s="45"/>
      <c r="HK97" s="45"/>
      <c r="HL97" s="45"/>
      <c r="HM97" s="45"/>
      <c r="HN97" s="45"/>
      <c r="HO97" s="45"/>
      <c r="HP97" s="45"/>
      <c r="HQ97" s="45"/>
      <c r="HR97" s="45"/>
      <c r="HS97" s="45"/>
      <c r="HT97" s="45"/>
      <c r="HU97" s="45"/>
      <c r="HV97" s="45"/>
      <c r="HW97" s="45"/>
      <c r="HX97" s="45"/>
      <c r="HY97" s="45"/>
      <c r="HZ97" s="45"/>
      <c r="IA97" s="45"/>
      <c r="IB97" s="45"/>
      <c r="IC97" s="45"/>
      <c r="ID97" s="45"/>
      <c r="IE97" s="45"/>
      <c r="IF97" s="45"/>
      <c r="IG97" s="45"/>
      <c r="IH97" s="45"/>
      <c r="II97" s="45"/>
      <c r="IJ97" s="45"/>
      <c r="IK97" s="45"/>
      <c r="IL97" s="45"/>
      <c r="IM97" s="45"/>
    </row>
    <row r="98" spans="1:248" s="71" customFormat="1" ht="30">
      <c r="A98" s="65"/>
      <c r="B98" s="66" t="s">
        <v>374</v>
      </c>
      <c r="C98" s="120">
        <f t="shared" ref="C98:G98" si="84">C99+C100</f>
        <v>0</v>
      </c>
      <c r="D98" s="120">
        <f t="shared" si="84"/>
        <v>3265890</v>
      </c>
      <c r="E98" s="120">
        <f t="shared" si="84"/>
        <v>3888000</v>
      </c>
      <c r="F98" s="120">
        <f t="shared" si="84"/>
        <v>2202390</v>
      </c>
      <c r="G98" s="120">
        <f t="shared" si="84"/>
        <v>2202390</v>
      </c>
      <c r="H98" s="120">
        <f t="shared" ref="H98:I98" si="85">H99+H100</f>
        <v>566390</v>
      </c>
      <c r="I98" s="120">
        <f t="shared" si="85"/>
        <v>1636000</v>
      </c>
      <c r="J98" s="61"/>
      <c r="K98" s="61"/>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c r="FH98" s="45"/>
      <c r="FI98" s="45"/>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c r="GO98" s="45"/>
      <c r="GP98" s="45"/>
      <c r="GQ98" s="45"/>
      <c r="GR98" s="45"/>
      <c r="GS98" s="45"/>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c r="IC98" s="45"/>
      <c r="ID98" s="45"/>
      <c r="IE98" s="45"/>
      <c r="IF98" s="45"/>
      <c r="IG98" s="45"/>
      <c r="IH98" s="45"/>
      <c r="II98" s="45"/>
      <c r="IJ98" s="45"/>
      <c r="IK98" s="45"/>
      <c r="IL98" s="45"/>
      <c r="IM98" s="45"/>
    </row>
    <row r="99" spans="1:248">
      <c r="A99" s="65"/>
      <c r="B99" s="66" t="s">
        <v>372</v>
      </c>
      <c r="C99" s="120"/>
      <c r="D99" s="60">
        <v>3265890</v>
      </c>
      <c r="E99" s="60">
        <v>3888000</v>
      </c>
      <c r="F99" s="60">
        <v>2202390</v>
      </c>
      <c r="G99" s="96">
        <v>2202390</v>
      </c>
      <c r="H99" s="96">
        <f t="shared" ref="H99" si="86">G99-I99</f>
        <v>566390</v>
      </c>
      <c r="I99" s="96">
        <v>1636000</v>
      </c>
      <c r="J99" s="61"/>
      <c r="K99" s="61"/>
      <c r="L99" s="71"/>
      <c r="IN99" s="71"/>
    </row>
    <row r="100" spans="1:248" ht="60">
      <c r="A100" s="65"/>
      <c r="B100" s="66" t="s">
        <v>370</v>
      </c>
      <c r="C100" s="120"/>
      <c r="D100" s="60"/>
      <c r="E100" s="60"/>
      <c r="F100" s="60"/>
      <c r="G100" s="68"/>
      <c r="H100" s="68"/>
      <c r="I100" s="68"/>
      <c r="J100" s="61"/>
      <c r="K100" s="61"/>
      <c r="L100" s="71"/>
      <c r="IN100" s="71"/>
    </row>
    <row r="101" spans="1:248" ht="60">
      <c r="A101" s="65"/>
      <c r="B101" s="66" t="s">
        <v>375</v>
      </c>
      <c r="C101" s="120"/>
      <c r="D101" s="60">
        <v>111650</v>
      </c>
      <c r="E101" s="60">
        <v>117000</v>
      </c>
      <c r="F101" s="60">
        <v>59160</v>
      </c>
      <c r="G101" s="96">
        <v>58244</v>
      </c>
      <c r="H101" s="96">
        <f t="shared" ref="H101:H102" si="87">G101-I101</f>
        <v>19155.72</v>
      </c>
      <c r="I101" s="96">
        <v>39088.28</v>
      </c>
      <c r="J101" s="61"/>
      <c r="K101" s="61"/>
      <c r="L101" s="71"/>
      <c r="IN101" s="71"/>
    </row>
    <row r="102" spans="1:248" ht="45">
      <c r="A102" s="65"/>
      <c r="B102" s="66" t="s">
        <v>376</v>
      </c>
      <c r="C102" s="120"/>
      <c r="D102" s="60">
        <v>88180</v>
      </c>
      <c r="E102" s="60">
        <v>98000</v>
      </c>
      <c r="F102" s="60">
        <v>47000</v>
      </c>
      <c r="G102" s="96">
        <v>46596.74</v>
      </c>
      <c r="H102" s="96">
        <f t="shared" si="87"/>
        <v>15596.739999999998</v>
      </c>
      <c r="I102" s="96">
        <v>31000</v>
      </c>
      <c r="J102" s="61"/>
      <c r="K102" s="61"/>
      <c r="L102" s="71"/>
      <c r="IN102" s="71"/>
    </row>
    <row r="103" spans="1:248" s="62" customFormat="1" ht="16.5" customHeight="1">
      <c r="A103" s="65"/>
      <c r="B103" s="66" t="s">
        <v>377</v>
      </c>
      <c r="C103" s="120"/>
      <c r="D103" s="60">
        <v>4000</v>
      </c>
      <c r="E103" s="60">
        <v>4000</v>
      </c>
      <c r="F103" s="60">
        <v>1000</v>
      </c>
      <c r="G103" s="96"/>
      <c r="H103" s="68"/>
      <c r="I103" s="96"/>
      <c r="J103" s="61"/>
      <c r="K103" s="61"/>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c r="FH103" s="45"/>
      <c r="FI103" s="45"/>
      <c r="FJ103" s="45"/>
      <c r="FK103" s="45"/>
      <c r="FL103" s="45"/>
      <c r="FM103" s="45"/>
      <c r="FN103" s="45"/>
      <c r="FO103" s="45"/>
      <c r="FP103" s="45"/>
      <c r="FQ103" s="45"/>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c r="GO103" s="45"/>
      <c r="GP103" s="45"/>
      <c r="GQ103" s="45"/>
      <c r="GR103" s="45"/>
      <c r="GS103" s="45"/>
      <c r="GT103" s="45"/>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c r="IC103" s="45"/>
      <c r="ID103" s="45"/>
      <c r="IE103" s="45"/>
      <c r="IF103" s="45"/>
      <c r="IG103" s="45"/>
      <c r="IH103" s="45"/>
      <c r="II103" s="45"/>
      <c r="IJ103" s="45"/>
      <c r="IK103" s="45"/>
      <c r="IL103" s="45"/>
      <c r="IM103" s="45"/>
      <c r="IN103" s="71"/>
    </row>
    <row r="104" spans="1:248" ht="45">
      <c r="A104" s="65"/>
      <c r="B104" s="66" t="s">
        <v>378</v>
      </c>
      <c r="C104" s="120"/>
      <c r="D104" s="60">
        <v>418000</v>
      </c>
      <c r="E104" s="60">
        <v>418000</v>
      </c>
      <c r="F104" s="60">
        <v>201430</v>
      </c>
      <c r="G104" s="96">
        <v>194669.51</v>
      </c>
      <c r="H104" s="96">
        <f t="shared" ref="H104:H105" si="88">G104-I104</f>
        <v>63371.25</v>
      </c>
      <c r="I104" s="96">
        <v>131298.26</v>
      </c>
      <c r="J104" s="61"/>
      <c r="K104" s="61"/>
      <c r="IN104" s="71"/>
    </row>
    <row r="105" spans="1:248">
      <c r="A105" s="65"/>
      <c r="B105" s="69" t="s">
        <v>361</v>
      </c>
      <c r="C105" s="120"/>
      <c r="D105" s="60"/>
      <c r="E105" s="60"/>
      <c r="F105" s="60"/>
      <c r="G105" s="96">
        <v>-1909.36</v>
      </c>
      <c r="H105" s="96">
        <f t="shared" si="88"/>
        <v>-116.47999999999979</v>
      </c>
      <c r="I105" s="96">
        <v>-1792.88</v>
      </c>
      <c r="J105" s="61"/>
      <c r="K105" s="61"/>
    </row>
    <row r="106" spans="1:248" ht="30">
      <c r="A106" s="127" t="s">
        <v>379</v>
      </c>
      <c r="B106" s="63" t="s">
        <v>380</v>
      </c>
      <c r="C106" s="120">
        <f t="shared" ref="C106:H106" si="89">C107+C110+C113+C116+C119+C122+C128+C125+C131</f>
        <v>0</v>
      </c>
      <c r="D106" s="120">
        <f t="shared" si="89"/>
        <v>25222310</v>
      </c>
      <c r="E106" s="120">
        <f t="shared" si="89"/>
        <v>22225860</v>
      </c>
      <c r="F106" s="120">
        <f t="shared" si="89"/>
        <v>18368860</v>
      </c>
      <c r="G106" s="120">
        <f t="shared" si="89"/>
        <v>18366028.93</v>
      </c>
      <c r="H106" s="120">
        <f t="shared" si="89"/>
        <v>5739763.5600000005</v>
      </c>
      <c r="I106" s="120">
        <f t="shared" ref="I106" si="90">I107+I110+I113+I116+I119+I122+I128+I125+I131</f>
        <v>12626265.369999999</v>
      </c>
      <c r="J106" s="61"/>
      <c r="K106" s="61"/>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row>
    <row r="107" spans="1:248" ht="16.5" customHeight="1">
      <c r="A107" s="65"/>
      <c r="B107" s="66" t="s">
        <v>381</v>
      </c>
      <c r="C107" s="120">
        <f t="shared" ref="C107:H107" si="91">C108+C109</f>
        <v>0</v>
      </c>
      <c r="D107" s="120">
        <f t="shared" si="91"/>
        <v>1090950</v>
      </c>
      <c r="E107" s="120">
        <f t="shared" si="91"/>
        <v>841520</v>
      </c>
      <c r="F107" s="120">
        <f t="shared" si="91"/>
        <v>559520</v>
      </c>
      <c r="G107" s="120">
        <f t="shared" si="91"/>
        <v>559520</v>
      </c>
      <c r="H107" s="120">
        <f t="shared" si="91"/>
        <v>283780.18</v>
      </c>
      <c r="I107" s="120">
        <f t="shared" ref="I107" si="92">I108+I109</f>
        <v>275739.82</v>
      </c>
      <c r="J107" s="61"/>
      <c r="K107" s="61"/>
      <c r="L107" s="62"/>
    </row>
    <row r="108" spans="1:248">
      <c r="A108" s="65"/>
      <c r="B108" s="66" t="s">
        <v>368</v>
      </c>
      <c r="C108" s="120"/>
      <c r="D108" s="60">
        <v>1090950</v>
      </c>
      <c r="E108" s="60">
        <v>841520</v>
      </c>
      <c r="F108" s="60">
        <v>559520</v>
      </c>
      <c r="G108" s="96">
        <v>559520</v>
      </c>
      <c r="H108" s="96">
        <f t="shared" ref="H108" si="93">G108-I108</f>
        <v>283780.18</v>
      </c>
      <c r="I108" s="96">
        <v>275739.82</v>
      </c>
      <c r="J108" s="61"/>
      <c r="K108" s="61"/>
      <c r="L108" s="62"/>
    </row>
    <row r="109" spans="1:248" ht="60">
      <c r="A109" s="65"/>
      <c r="B109" s="66" t="s">
        <v>370</v>
      </c>
      <c r="C109" s="120"/>
      <c r="D109" s="60"/>
      <c r="E109" s="60"/>
      <c r="F109" s="60"/>
      <c r="G109" s="68"/>
      <c r="H109" s="68"/>
      <c r="I109" s="68"/>
      <c r="J109" s="61"/>
      <c r="K109" s="61"/>
      <c r="L109" s="62"/>
    </row>
    <row r="110" spans="1:248" ht="16.5" customHeight="1">
      <c r="A110" s="65"/>
      <c r="B110" s="66" t="s">
        <v>382</v>
      </c>
      <c r="C110" s="120">
        <f t="shared" ref="C110:H110" si="94">C111+C112</f>
        <v>0</v>
      </c>
      <c r="D110" s="120">
        <f t="shared" si="94"/>
        <v>0</v>
      </c>
      <c r="E110" s="120">
        <f t="shared" si="94"/>
        <v>0</v>
      </c>
      <c r="F110" s="120">
        <f t="shared" si="94"/>
        <v>0</v>
      </c>
      <c r="G110" s="120">
        <f t="shared" si="94"/>
        <v>0</v>
      </c>
      <c r="H110" s="120">
        <f t="shared" si="94"/>
        <v>0</v>
      </c>
      <c r="I110" s="120">
        <f t="shared" ref="I110" si="95">I111+I112</f>
        <v>0</v>
      </c>
      <c r="J110" s="61"/>
      <c r="K110" s="61"/>
    </row>
    <row r="111" spans="1:248">
      <c r="A111" s="65"/>
      <c r="B111" s="66" t="s">
        <v>368</v>
      </c>
      <c r="C111" s="120"/>
      <c r="D111" s="60"/>
      <c r="E111" s="60"/>
      <c r="F111" s="60"/>
      <c r="G111" s="68"/>
      <c r="H111" s="68"/>
      <c r="I111" s="68"/>
      <c r="J111" s="61"/>
      <c r="K111" s="61"/>
    </row>
    <row r="112" spans="1:248" ht="60">
      <c r="A112" s="65"/>
      <c r="B112" s="66" t="s">
        <v>370</v>
      </c>
      <c r="C112" s="120"/>
      <c r="D112" s="60"/>
      <c r="E112" s="60"/>
      <c r="F112" s="60"/>
      <c r="G112" s="68"/>
      <c r="H112" s="68"/>
      <c r="I112" s="68"/>
      <c r="J112" s="61"/>
      <c r="K112" s="61"/>
    </row>
    <row r="113" spans="1:248">
      <c r="A113" s="65"/>
      <c r="B113" s="66" t="s">
        <v>383</v>
      </c>
      <c r="C113" s="120">
        <f t="shared" ref="C113:H113" si="96">C114+C115</f>
        <v>0</v>
      </c>
      <c r="D113" s="120">
        <f t="shared" si="96"/>
        <v>582000</v>
      </c>
      <c r="E113" s="120">
        <f t="shared" si="96"/>
        <v>697050</v>
      </c>
      <c r="F113" s="120">
        <f t="shared" si="96"/>
        <v>697050</v>
      </c>
      <c r="G113" s="120">
        <f t="shared" si="96"/>
        <v>696712.79</v>
      </c>
      <c r="H113" s="120">
        <f t="shared" si="96"/>
        <v>96517.580000000075</v>
      </c>
      <c r="I113" s="120">
        <f t="shared" ref="I113" si="97">I114+I115</f>
        <v>600195.21</v>
      </c>
      <c r="J113" s="61"/>
      <c r="K113" s="61"/>
      <c r="IN113" s="62"/>
    </row>
    <row r="114" spans="1:248">
      <c r="A114" s="65"/>
      <c r="B114" s="66" t="s">
        <v>368</v>
      </c>
      <c r="C114" s="120"/>
      <c r="D114" s="60">
        <v>582000</v>
      </c>
      <c r="E114" s="60">
        <v>697050</v>
      </c>
      <c r="F114" s="60">
        <v>697050</v>
      </c>
      <c r="G114" s="134">
        <v>696712.79</v>
      </c>
      <c r="H114" s="96">
        <f t="shared" ref="H114" si="98">G114-I114</f>
        <v>96517.580000000075</v>
      </c>
      <c r="I114" s="134">
        <v>600195.21</v>
      </c>
      <c r="J114" s="61"/>
      <c r="K114" s="61"/>
      <c r="IN114" s="62"/>
    </row>
    <row r="115" spans="1:248" ht="60">
      <c r="A115" s="65"/>
      <c r="B115" s="66" t="s">
        <v>370</v>
      </c>
      <c r="C115" s="120"/>
      <c r="D115" s="60"/>
      <c r="E115" s="60"/>
      <c r="F115" s="60"/>
      <c r="G115" s="68"/>
      <c r="H115" s="68"/>
      <c r="I115" s="68"/>
      <c r="J115" s="61"/>
      <c r="K115" s="61"/>
      <c r="IN115" s="62"/>
    </row>
    <row r="116" spans="1:248" ht="36" customHeight="1">
      <c r="A116" s="58"/>
      <c r="B116" s="66" t="s">
        <v>384</v>
      </c>
      <c r="C116" s="120">
        <f t="shared" ref="C116:H116" si="99">C117+C118</f>
        <v>0</v>
      </c>
      <c r="D116" s="120">
        <f t="shared" si="99"/>
        <v>10475550</v>
      </c>
      <c r="E116" s="120">
        <f t="shared" si="99"/>
        <v>8947350</v>
      </c>
      <c r="F116" s="120">
        <f t="shared" si="99"/>
        <v>7168350</v>
      </c>
      <c r="G116" s="120">
        <f t="shared" si="99"/>
        <v>7167305.29</v>
      </c>
      <c r="H116" s="120">
        <f t="shared" si="99"/>
        <v>1824337.2800000003</v>
      </c>
      <c r="I116" s="120">
        <f t="shared" ref="I116" si="100">I117+I118</f>
        <v>5342968.01</v>
      </c>
      <c r="J116" s="61"/>
      <c r="K116" s="61"/>
    </row>
    <row r="117" spans="1:248">
      <c r="A117" s="65"/>
      <c r="B117" s="66" t="s">
        <v>368</v>
      </c>
      <c r="C117" s="120"/>
      <c r="D117" s="60">
        <v>10475550</v>
      </c>
      <c r="E117" s="60">
        <v>8947350</v>
      </c>
      <c r="F117" s="60">
        <v>7168350</v>
      </c>
      <c r="G117" s="96">
        <v>7167305.29</v>
      </c>
      <c r="H117" s="96">
        <f t="shared" ref="H117" si="101">G117-I117</f>
        <v>1824337.2800000003</v>
      </c>
      <c r="I117" s="96">
        <v>5342968.01</v>
      </c>
      <c r="J117" s="61"/>
      <c r="K117" s="61"/>
    </row>
    <row r="118" spans="1:248" ht="60">
      <c r="A118" s="65"/>
      <c r="B118" s="66" t="s">
        <v>370</v>
      </c>
      <c r="C118" s="120"/>
      <c r="D118" s="60"/>
      <c r="E118" s="60"/>
      <c r="F118" s="60"/>
      <c r="G118" s="68"/>
      <c r="H118" s="68"/>
      <c r="I118" s="68"/>
      <c r="J118" s="61"/>
      <c r="K118" s="61"/>
    </row>
    <row r="119" spans="1:248" ht="16.5" customHeight="1">
      <c r="A119" s="65"/>
      <c r="B119" s="81" t="s">
        <v>385</v>
      </c>
      <c r="C119" s="120">
        <f t="shared" ref="C119:H119" si="102">C120+C121</f>
        <v>0</v>
      </c>
      <c r="D119" s="120">
        <f t="shared" si="102"/>
        <v>0</v>
      </c>
      <c r="E119" s="120">
        <f t="shared" si="102"/>
        <v>0</v>
      </c>
      <c r="F119" s="120">
        <f t="shared" si="102"/>
        <v>0</v>
      </c>
      <c r="G119" s="120">
        <f t="shared" si="102"/>
        <v>0</v>
      </c>
      <c r="H119" s="120">
        <f t="shared" si="102"/>
        <v>0</v>
      </c>
      <c r="I119" s="120">
        <f t="shared" ref="I119" si="103">I120+I121</f>
        <v>0</v>
      </c>
      <c r="J119" s="61"/>
      <c r="K119" s="61"/>
    </row>
    <row r="120" spans="1:248">
      <c r="A120" s="65"/>
      <c r="B120" s="81" t="s">
        <v>368</v>
      </c>
      <c r="C120" s="120"/>
      <c r="D120" s="60"/>
      <c r="E120" s="60"/>
      <c r="F120" s="60"/>
      <c r="G120" s="68"/>
      <c r="H120" s="68"/>
      <c r="I120" s="68"/>
      <c r="J120" s="61"/>
      <c r="K120" s="61"/>
    </row>
    <row r="121" spans="1:248" ht="60">
      <c r="A121" s="65"/>
      <c r="B121" s="81" t="s">
        <v>370</v>
      </c>
      <c r="C121" s="120"/>
      <c r="D121" s="60"/>
      <c r="E121" s="60"/>
      <c r="F121" s="60"/>
      <c r="G121" s="68"/>
      <c r="H121" s="68"/>
      <c r="I121" s="68"/>
      <c r="J121" s="61"/>
      <c r="K121" s="61"/>
    </row>
    <row r="122" spans="1:248" ht="30">
      <c r="A122" s="65"/>
      <c r="B122" s="66" t="s">
        <v>386</v>
      </c>
      <c r="C122" s="120">
        <f t="shared" ref="C122:H122" si="104">C123+C124</f>
        <v>0</v>
      </c>
      <c r="D122" s="120">
        <f t="shared" si="104"/>
        <v>141770</v>
      </c>
      <c r="E122" s="120">
        <f t="shared" si="104"/>
        <v>123000</v>
      </c>
      <c r="F122" s="120">
        <f t="shared" si="104"/>
        <v>89000</v>
      </c>
      <c r="G122" s="120">
        <f t="shared" si="104"/>
        <v>89000</v>
      </c>
      <c r="H122" s="120">
        <f t="shared" si="104"/>
        <v>17950.570000000007</v>
      </c>
      <c r="I122" s="120">
        <f t="shared" ref="I122" si="105">I123+I124</f>
        <v>71049.429999999993</v>
      </c>
      <c r="J122" s="61"/>
      <c r="K122" s="61"/>
    </row>
    <row r="123" spans="1:248" ht="16.5" customHeight="1">
      <c r="A123" s="65"/>
      <c r="B123" s="66" t="s">
        <v>368</v>
      </c>
      <c r="C123" s="120"/>
      <c r="D123" s="60">
        <v>141770</v>
      </c>
      <c r="E123" s="60">
        <v>123000</v>
      </c>
      <c r="F123" s="60">
        <v>89000</v>
      </c>
      <c r="G123" s="96">
        <v>89000</v>
      </c>
      <c r="H123" s="96">
        <f t="shared" ref="H123" si="106">G123-I123</f>
        <v>17950.570000000007</v>
      </c>
      <c r="I123" s="96">
        <v>71049.429999999993</v>
      </c>
      <c r="J123" s="61"/>
      <c r="K123" s="61"/>
    </row>
    <row r="124" spans="1:248" ht="60">
      <c r="A124" s="65"/>
      <c r="B124" s="66" t="s">
        <v>370</v>
      </c>
      <c r="C124" s="120"/>
      <c r="D124" s="60"/>
      <c r="E124" s="60"/>
      <c r="F124" s="60"/>
      <c r="G124" s="68"/>
      <c r="H124" s="68"/>
      <c r="I124" s="68"/>
      <c r="J124" s="61"/>
      <c r="K124" s="61"/>
    </row>
    <row r="125" spans="1:248" s="62" customFormat="1">
      <c r="A125" s="65"/>
      <c r="B125" s="82" t="s">
        <v>387</v>
      </c>
      <c r="C125" s="120">
        <f t="shared" ref="C125:H125" si="107">C126+C127</f>
        <v>0</v>
      </c>
      <c r="D125" s="120">
        <f t="shared" si="107"/>
        <v>0</v>
      </c>
      <c r="E125" s="120">
        <f t="shared" si="107"/>
        <v>0</v>
      </c>
      <c r="F125" s="120">
        <f t="shared" si="107"/>
        <v>0</v>
      </c>
      <c r="G125" s="120">
        <f t="shared" si="107"/>
        <v>0</v>
      </c>
      <c r="H125" s="120">
        <f t="shared" si="107"/>
        <v>0</v>
      </c>
      <c r="I125" s="120">
        <f t="shared" ref="I125" si="108">I126+I127</f>
        <v>0</v>
      </c>
      <c r="J125" s="61"/>
      <c r="K125" s="61"/>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c r="EI125" s="45"/>
      <c r="EJ125" s="45"/>
      <c r="EK125" s="45"/>
      <c r="EL125" s="45"/>
      <c r="EM125" s="45"/>
      <c r="EN125" s="45"/>
      <c r="EO125" s="45"/>
      <c r="EP125" s="45"/>
      <c r="EQ125" s="45"/>
      <c r="ER125" s="45"/>
      <c r="ES125" s="45"/>
      <c r="ET125" s="45"/>
      <c r="EU125" s="45"/>
      <c r="EV125" s="45"/>
      <c r="EW125" s="45"/>
      <c r="EX125" s="45"/>
      <c r="EY125" s="45"/>
      <c r="EZ125" s="45"/>
      <c r="FA125" s="45"/>
      <c r="FB125" s="45"/>
      <c r="FC125" s="45"/>
      <c r="FD125" s="45"/>
      <c r="FE125" s="45"/>
      <c r="FF125" s="45"/>
      <c r="FG125" s="45"/>
      <c r="FH125" s="45"/>
      <c r="FI125" s="45"/>
      <c r="FJ125" s="45"/>
      <c r="FK125" s="45"/>
      <c r="FL125" s="45"/>
      <c r="FM125" s="45"/>
      <c r="FN125" s="45"/>
      <c r="FO125" s="45"/>
      <c r="FP125" s="45"/>
      <c r="FQ125" s="45"/>
      <c r="FR125" s="45"/>
      <c r="FS125" s="45"/>
      <c r="FT125" s="45"/>
      <c r="FU125" s="45"/>
      <c r="FV125" s="45"/>
      <c r="FW125" s="45"/>
      <c r="FX125" s="45"/>
      <c r="FY125" s="45"/>
      <c r="FZ125" s="45"/>
      <c r="GA125" s="45"/>
      <c r="GB125" s="45"/>
      <c r="GC125" s="45"/>
      <c r="GD125" s="45"/>
      <c r="GE125" s="45"/>
      <c r="GF125" s="45"/>
      <c r="GG125" s="45"/>
      <c r="GH125" s="45"/>
      <c r="GI125" s="45"/>
      <c r="GJ125" s="45"/>
      <c r="GK125" s="45"/>
      <c r="GL125" s="45"/>
      <c r="GM125" s="45"/>
      <c r="GN125" s="45"/>
      <c r="GO125" s="45"/>
      <c r="GP125" s="45"/>
      <c r="GQ125" s="45"/>
      <c r="GR125" s="45"/>
      <c r="GS125" s="45"/>
      <c r="GT125" s="45"/>
      <c r="GU125" s="45"/>
      <c r="GV125" s="45"/>
      <c r="GW125" s="45"/>
      <c r="GX125" s="45"/>
      <c r="GY125" s="45"/>
      <c r="GZ125" s="45"/>
      <c r="HA125" s="45"/>
      <c r="HB125" s="45"/>
      <c r="HC125" s="45"/>
      <c r="HD125" s="45"/>
      <c r="HE125" s="45"/>
      <c r="HF125" s="45"/>
      <c r="HG125" s="45"/>
      <c r="HH125" s="45"/>
      <c r="HI125" s="45"/>
      <c r="HJ125" s="45"/>
      <c r="HK125" s="45"/>
      <c r="HL125" s="45"/>
      <c r="HM125" s="45"/>
      <c r="HN125" s="45"/>
      <c r="HO125" s="45"/>
      <c r="HP125" s="45"/>
      <c r="HQ125" s="45"/>
      <c r="HR125" s="45"/>
      <c r="HS125" s="45"/>
      <c r="HT125" s="45"/>
      <c r="HU125" s="45"/>
      <c r="HV125" s="45"/>
      <c r="HW125" s="45"/>
      <c r="HX125" s="45"/>
      <c r="HY125" s="45"/>
      <c r="HZ125" s="45"/>
      <c r="IA125" s="45"/>
      <c r="IB125" s="45"/>
      <c r="IC125" s="45"/>
      <c r="ID125" s="45"/>
      <c r="IE125" s="45"/>
      <c r="IF125" s="45"/>
      <c r="IG125" s="45"/>
      <c r="IH125" s="45"/>
      <c r="II125" s="45"/>
      <c r="IJ125" s="45"/>
      <c r="IK125" s="45"/>
      <c r="IL125" s="45"/>
      <c r="IM125" s="45"/>
      <c r="IN125" s="45"/>
    </row>
    <row r="126" spans="1:248" s="62" customFormat="1">
      <c r="A126" s="65"/>
      <c r="B126" s="82" t="s">
        <v>368</v>
      </c>
      <c r="C126" s="120"/>
      <c r="D126" s="60"/>
      <c r="E126" s="60"/>
      <c r="F126" s="60"/>
      <c r="G126" s="68"/>
      <c r="H126" s="68"/>
      <c r="I126" s="68"/>
      <c r="J126" s="61"/>
      <c r="K126" s="61"/>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c r="EW126" s="45"/>
      <c r="EX126" s="45"/>
      <c r="EY126" s="45"/>
      <c r="EZ126" s="45"/>
      <c r="FA126" s="45"/>
      <c r="FB126" s="45"/>
      <c r="FC126" s="45"/>
      <c r="FD126" s="45"/>
      <c r="FE126" s="45"/>
      <c r="FF126" s="45"/>
      <c r="FG126" s="45"/>
      <c r="FH126" s="45"/>
      <c r="FI126" s="45"/>
      <c r="FJ126" s="45"/>
      <c r="FK126" s="45"/>
      <c r="FL126" s="45"/>
      <c r="FM126" s="45"/>
      <c r="FN126" s="45"/>
      <c r="FO126" s="45"/>
      <c r="FP126" s="45"/>
      <c r="FQ126" s="45"/>
      <c r="FR126" s="45"/>
      <c r="FS126" s="45"/>
      <c r="FT126" s="45"/>
      <c r="FU126" s="45"/>
      <c r="FV126" s="45"/>
      <c r="FW126" s="45"/>
      <c r="FX126" s="45"/>
      <c r="FY126" s="45"/>
      <c r="FZ126" s="45"/>
      <c r="GA126" s="45"/>
      <c r="GB126" s="45"/>
      <c r="GC126" s="45"/>
      <c r="GD126" s="45"/>
      <c r="GE126" s="45"/>
      <c r="GF126" s="45"/>
      <c r="GG126" s="45"/>
      <c r="GH126" s="45"/>
      <c r="GI126" s="45"/>
      <c r="GJ126" s="45"/>
      <c r="GK126" s="45"/>
      <c r="GL126" s="45"/>
      <c r="GM126" s="45"/>
      <c r="GN126" s="45"/>
      <c r="GO126" s="45"/>
      <c r="GP126" s="45"/>
      <c r="GQ126" s="45"/>
      <c r="GR126" s="45"/>
      <c r="GS126" s="45"/>
      <c r="GT126" s="45"/>
      <c r="GU126" s="45"/>
      <c r="GV126" s="45"/>
      <c r="GW126" s="45"/>
      <c r="GX126" s="45"/>
      <c r="GY126" s="45"/>
      <c r="GZ126" s="45"/>
      <c r="HA126" s="45"/>
      <c r="HB126" s="45"/>
      <c r="HC126" s="45"/>
      <c r="HD126" s="45"/>
      <c r="HE126" s="45"/>
      <c r="HF126" s="45"/>
      <c r="HG126" s="45"/>
      <c r="HH126" s="45"/>
      <c r="HI126" s="45"/>
      <c r="HJ126" s="45"/>
      <c r="HK126" s="45"/>
      <c r="HL126" s="45"/>
      <c r="HM126" s="45"/>
      <c r="HN126" s="45"/>
      <c r="HO126" s="45"/>
      <c r="HP126" s="45"/>
      <c r="HQ126" s="45"/>
      <c r="HR126" s="45"/>
      <c r="HS126" s="45"/>
      <c r="HT126" s="45"/>
      <c r="HU126" s="45"/>
      <c r="HV126" s="45"/>
      <c r="HW126" s="45"/>
      <c r="HX126" s="45"/>
      <c r="HY126" s="45"/>
      <c r="HZ126" s="45"/>
      <c r="IA126" s="45"/>
      <c r="IB126" s="45"/>
      <c r="IC126" s="45"/>
      <c r="ID126" s="45"/>
      <c r="IE126" s="45"/>
      <c r="IF126" s="45"/>
      <c r="IG126" s="45"/>
      <c r="IH126" s="45"/>
      <c r="II126" s="45"/>
      <c r="IJ126" s="45"/>
      <c r="IK126" s="45"/>
      <c r="IL126" s="45"/>
      <c r="IM126" s="45"/>
      <c r="IN126" s="45"/>
    </row>
    <row r="127" spans="1:248" s="62" customFormat="1" ht="60">
      <c r="A127" s="65"/>
      <c r="B127" s="82" t="s">
        <v>370</v>
      </c>
      <c r="C127" s="120"/>
      <c r="D127" s="60"/>
      <c r="E127" s="60"/>
      <c r="F127" s="60"/>
      <c r="G127" s="68"/>
      <c r="H127" s="68"/>
      <c r="I127" s="68"/>
      <c r="J127" s="61"/>
      <c r="K127" s="61"/>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c r="IF127" s="45"/>
      <c r="IG127" s="45"/>
      <c r="IH127" s="45"/>
      <c r="II127" s="45"/>
      <c r="IJ127" s="45"/>
      <c r="IK127" s="45"/>
      <c r="IL127" s="45"/>
      <c r="IM127" s="45"/>
      <c r="IN127" s="45"/>
    </row>
    <row r="128" spans="1:248" s="62" customFormat="1">
      <c r="A128" s="65"/>
      <c r="B128" s="82" t="s">
        <v>388</v>
      </c>
      <c r="C128" s="120">
        <f t="shared" ref="C128:H128" si="109">C129+C130</f>
        <v>0</v>
      </c>
      <c r="D128" s="120">
        <f t="shared" si="109"/>
        <v>6706590</v>
      </c>
      <c r="E128" s="120">
        <f t="shared" si="109"/>
        <v>5415800</v>
      </c>
      <c r="F128" s="120">
        <f t="shared" si="109"/>
        <v>4438800</v>
      </c>
      <c r="G128" s="120">
        <f t="shared" si="109"/>
        <v>4437691.6100000003</v>
      </c>
      <c r="H128" s="120">
        <f t="shared" si="109"/>
        <v>1234910.8000000003</v>
      </c>
      <c r="I128" s="120">
        <f t="shared" ref="I128" si="110">I129+I130</f>
        <v>3202780.81</v>
      </c>
      <c r="J128" s="61"/>
      <c r="K128" s="61"/>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c r="IA128" s="45"/>
      <c r="IB128" s="45"/>
      <c r="IC128" s="45"/>
      <c r="ID128" s="45"/>
      <c r="IE128" s="45"/>
      <c r="IF128" s="45"/>
      <c r="IG128" s="45"/>
      <c r="IH128" s="45"/>
      <c r="II128" s="45"/>
      <c r="IJ128" s="45"/>
      <c r="IK128" s="45"/>
      <c r="IL128" s="45"/>
      <c r="IM128" s="45"/>
      <c r="IN128" s="45"/>
    </row>
    <row r="129" spans="1:248" s="62" customFormat="1">
      <c r="A129" s="65"/>
      <c r="B129" s="82" t="s">
        <v>368</v>
      </c>
      <c r="C129" s="120"/>
      <c r="D129" s="60">
        <v>6706590</v>
      </c>
      <c r="E129" s="60">
        <v>5415800</v>
      </c>
      <c r="F129" s="60">
        <v>4438800</v>
      </c>
      <c r="G129" s="135">
        <v>4437691.6100000003</v>
      </c>
      <c r="H129" s="96">
        <f t="shared" ref="H129" si="111">G129-I129</f>
        <v>1234910.8000000003</v>
      </c>
      <c r="I129" s="135">
        <v>3202780.81</v>
      </c>
      <c r="J129" s="61"/>
      <c r="K129" s="61"/>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c r="IA129" s="45"/>
      <c r="IB129" s="45"/>
      <c r="IC129" s="45"/>
      <c r="ID129" s="45"/>
      <c r="IE129" s="45"/>
      <c r="IF129" s="45"/>
      <c r="IG129" s="45"/>
      <c r="IH129" s="45"/>
      <c r="II129" s="45"/>
      <c r="IJ129" s="45"/>
      <c r="IK129" s="45"/>
      <c r="IL129" s="45"/>
      <c r="IM129" s="45"/>
      <c r="IN129" s="45"/>
    </row>
    <row r="130" spans="1:248" s="62" customFormat="1" ht="60">
      <c r="A130" s="65"/>
      <c r="B130" s="82" t="s">
        <v>370</v>
      </c>
      <c r="C130" s="120"/>
      <c r="D130" s="60"/>
      <c r="E130" s="60"/>
      <c r="F130" s="60"/>
      <c r="G130" s="83"/>
      <c r="H130" s="83"/>
      <c r="I130" s="83"/>
      <c r="J130" s="61"/>
      <c r="K130" s="61"/>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c r="IA130" s="45"/>
      <c r="IB130" s="45"/>
      <c r="IC130" s="45"/>
      <c r="ID130" s="45"/>
      <c r="IE130" s="45"/>
      <c r="IF130" s="45"/>
      <c r="IG130" s="45"/>
      <c r="IH130" s="45"/>
      <c r="II130" s="45"/>
      <c r="IJ130" s="45"/>
      <c r="IK130" s="45"/>
      <c r="IL130" s="45"/>
      <c r="IM130" s="45"/>
      <c r="IN130" s="45"/>
    </row>
    <row r="131" spans="1:248" s="62" customFormat="1" ht="30">
      <c r="A131" s="65"/>
      <c r="B131" s="84" t="s">
        <v>389</v>
      </c>
      <c r="C131" s="120">
        <f t="shared" ref="C131:H131" si="112">C132+C135+C138+C136+C137</f>
        <v>0</v>
      </c>
      <c r="D131" s="120">
        <f t="shared" si="112"/>
        <v>6225450</v>
      </c>
      <c r="E131" s="120">
        <f t="shared" si="112"/>
        <v>6201140</v>
      </c>
      <c r="F131" s="120">
        <f t="shared" si="112"/>
        <v>5416140</v>
      </c>
      <c r="G131" s="120">
        <f t="shared" si="112"/>
        <v>5415799.2400000002</v>
      </c>
      <c r="H131" s="120">
        <f t="shared" si="112"/>
        <v>2282267.1500000004</v>
      </c>
      <c r="I131" s="120">
        <f t="shared" ref="I131" si="113">I132+I135+I138+I136+I137</f>
        <v>3133532.09</v>
      </c>
      <c r="J131" s="61"/>
      <c r="K131" s="61"/>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c r="IF131" s="45"/>
      <c r="IG131" s="45"/>
      <c r="IH131" s="45"/>
      <c r="II131" s="45"/>
      <c r="IJ131" s="45"/>
      <c r="IK131" s="45"/>
      <c r="IL131" s="45"/>
      <c r="IM131" s="45"/>
      <c r="IN131" s="45"/>
    </row>
    <row r="132" spans="1:248" s="62" customFormat="1">
      <c r="A132" s="65"/>
      <c r="B132" s="82" t="s">
        <v>390</v>
      </c>
      <c r="C132" s="120">
        <f t="shared" ref="C132:H132" si="114">C133+C134</f>
        <v>0</v>
      </c>
      <c r="D132" s="120">
        <f t="shared" si="114"/>
        <v>5211450</v>
      </c>
      <c r="E132" s="120">
        <f t="shared" si="114"/>
        <v>6201140</v>
      </c>
      <c r="F132" s="120">
        <f t="shared" si="114"/>
        <v>5416140</v>
      </c>
      <c r="G132" s="120">
        <f t="shared" si="114"/>
        <v>5415799.2400000002</v>
      </c>
      <c r="H132" s="120">
        <f t="shared" si="114"/>
        <v>2282267.1500000004</v>
      </c>
      <c r="I132" s="120">
        <f t="shared" ref="I132" si="115">I133+I134</f>
        <v>3133532.09</v>
      </c>
      <c r="J132" s="61"/>
      <c r="K132" s="61"/>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c r="II132" s="45"/>
      <c r="IJ132" s="45"/>
      <c r="IK132" s="45"/>
      <c r="IL132" s="45"/>
      <c r="IM132" s="45"/>
      <c r="IN132" s="45"/>
    </row>
    <row r="133" spans="1:248" s="62" customFormat="1" ht="16.5" customHeight="1">
      <c r="A133" s="65"/>
      <c r="B133" s="82" t="s">
        <v>368</v>
      </c>
      <c r="C133" s="120"/>
      <c r="D133" s="60">
        <v>5211450</v>
      </c>
      <c r="E133" s="60">
        <v>6201140</v>
      </c>
      <c r="F133" s="60">
        <v>5416140</v>
      </c>
      <c r="G133" s="134">
        <v>5415799.2400000002</v>
      </c>
      <c r="H133" s="96">
        <f t="shared" ref="H133" si="116">G133-I133</f>
        <v>2282267.1500000004</v>
      </c>
      <c r="I133" s="134">
        <v>3133532.09</v>
      </c>
      <c r="J133" s="61"/>
      <c r="K133" s="61"/>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c r="IF133" s="45"/>
      <c r="IG133" s="45"/>
      <c r="IH133" s="45"/>
      <c r="II133" s="45"/>
      <c r="IJ133" s="45"/>
      <c r="IK133" s="45"/>
      <c r="IL133" s="45"/>
      <c r="IM133" s="45"/>
      <c r="IN133" s="45"/>
    </row>
    <row r="134" spans="1:248" s="62" customFormat="1" ht="60">
      <c r="A134" s="65"/>
      <c r="B134" s="82" t="s">
        <v>370</v>
      </c>
      <c r="C134" s="120"/>
      <c r="D134" s="60"/>
      <c r="E134" s="60"/>
      <c r="F134" s="60"/>
      <c r="G134" s="68"/>
      <c r="H134" s="68"/>
      <c r="I134" s="68"/>
      <c r="J134" s="61"/>
      <c r="K134" s="61"/>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c r="FH134" s="45"/>
      <c r="FI134" s="45"/>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c r="IA134" s="45"/>
      <c r="IB134" s="45"/>
      <c r="IC134" s="45"/>
      <c r="ID134" s="45"/>
      <c r="IE134" s="45"/>
      <c r="IF134" s="45"/>
      <c r="IG134" s="45"/>
      <c r="IH134" s="45"/>
      <c r="II134" s="45"/>
      <c r="IJ134" s="45"/>
      <c r="IK134" s="45"/>
      <c r="IL134" s="45"/>
      <c r="IM134" s="45"/>
      <c r="IN134" s="45"/>
    </row>
    <row r="135" spans="1:248" s="62" customFormat="1" ht="16.5" customHeight="1">
      <c r="A135" s="65"/>
      <c r="B135" s="82" t="s">
        <v>391</v>
      </c>
      <c r="C135" s="120"/>
      <c r="D135" s="60"/>
      <c r="E135" s="60"/>
      <c r="F135" s="60"/>
      <c r="G135" s="68"/>
      <c r="H135" s="68"/>
      <c r="I135" s="68"/>
      <c r="J135" s="61"/>
      <c r="K135" s="61"/>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c r="IF135" s="45"/>
      <c r="IG135" s="45"/>
      <c r="IH135" s="45"/>
      <c r="II135" s="45"/>
      <c r="IJ135" s="45"/>
      <c r="IK135" s="45"/>
      <c r="IL135" s="45"/>
      <c r="IM135" s="45"/>
      <c r="IN135" s="45"/>
    </row>
    <row r="136" spans="1:248" ht="30">
      <c r="A136" s="58"/>
      <c r="B136" s="82" t="s">
        <v>392</v>
      </c>
      <c r="C136" s="120"/>
      <c r="D136" s="60">
        <v>1014000</v>
      </c>
      <c r="E136" s="60"/>
      <c r="F136" s="60"/>
      <c r="G136" s="68"/>
      <c r="H136" s="68"/>
      <c r="I136" s="68"/>
      <c r="J136" s="61"/>
      <c r="K136" s="61"/>
    </row>
    <row r="137" spans="1:248" ht="16.5" customHeight="1">
      <c r="A137" s="58"/>
      <c r="B137" s="82" t="s">
        <v>393</v>
      </c>
      <c r="C137" s="120"/>
      <c r="D137" s="60"/>
      <c r="E137" s="60"/>
      <c r="F137" s="60"/>
      <c r="G137" s="68"/>
      <c r="H137" s="68"/>
      <c r="I137" s="68"/>
      <c r="J137" s="61"/>
      <c r="K137" s="61"/>
    </row>
    <row r="138" spans="1:248" s="62" customFormat="1" ht="16.5" customHeight="1">
      <c r="A138" s="65"/>
      <c r="B138" s="82" t="s">
        <v>394</v>
      </c>
      <c r="C138" s="120">
        <f>C139+C140</f>
        <v>0</v>
      </c>
      <c r="D138" s="120">
        <f t="shared" ref="D138:H138" si="117">D139+D140</f>
        <v>0</v>
      </c>
      <c r="E138" s="120">
        <f t="shared" si="117"/>
        <v>0</v>
      </c>
      <c r="F138" s="120">
        <f t="shared" si="117"/>
        <v>0</v>
      </c>
      <c r="G138" s="120">
        <f t="shared" si="117"/>
        <v>0</v>
      </c>
      <c r="H138" s="120">
        <f t="shared" si="117"/>
        <v>0</v>
      </c>
      <c r="I138" s="120">
        <f t="shared" ref="I138" si="118">I139+I140</f>
        <v>0</v>
      </c>
      <c r="J138" s="61"/>
      <c r="K138" s="61"/>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c r="IF138" s="45"/>
      <c r="IG138" s="45"/>
      <c r="IH138" s="45"/>
      <c r="II138" s="45"/>
      <c r="IJ138" s="45"/>
      <c r="IK138" s="45"/>
      <c r="IL138" s="45"/>
      <c r="IM138" s="45"/>
      <c r="IN138" s="45"/>
    </row>
    <row r="139" spans="1:248" s="62" customFormat="1" ht="16.5" customHeight="1">
      <c r="A139" s="65"/>
      <c r="B139" s="82" t="s">
        <v>368</v>
      </c>
      <c r="C139" s="120"/>
      <c r="D139" s="60"/>
      <c r="E139" s="60"/>
      <c r="F139" s="60"/>
      <c r="G139" s="68"/>
      <c r="H139" s="68"/>
      <c r="I139" s="68"/>
      <c r="J139" s="61"/>
      <c r="K139" s="61"/>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c r="IF139" s="45"/>
      <c r="IG139" s="45"/>
      <c r="IH139" s="45"/>
      <c r="II139" s="45"/>
      <c r="IJ139" s="45"/>
      <c r="IK139" s="45"/>
      <c r="IL139" s="45"/>
      <c r="IM139" s="45"/>
      <c r="IN139" s="45"/>
    </row>
    <row r="140" spans="1:248" s="62" customFormat="1" ht="60">
      <c r="A140" s="65"/>
      <c r="B140" s="82" t="s">
        <v>370</v>
      </c>
      <c r="C140" s="120"/>
      <c r="D140" s="60"/>
      <c r="E140" s="60"/>
      <c r="F140" s="60"/>
      <c r="G140" s="68"/>
      <c r="H140" s="68"/>
      <c r="I140" s="68"/>
      <c r="J140" s="61"/>
      <c r="K140" s="61"/>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c r="IF140" s="45"/>
      <c r="IG140" s="45"/>
      <c r="IH140" s="45"/>
      <c r="II140" s="45"/>
      <c r="IJ140" s="45"/>
      <c r="IK140" s="45"/>
      <c r="IL140" s="45"/>
      <c r="IM140" s="45"/>
      <c r="IN140" s="45"/>
    </row>
    <row r="141" spans="1:248" s="62" customFormat="1" ht="16.5" customHeight="1">
      <c r="A141" s="65"/>
      <c r="B141" s="69" t="s">
        <v>361</v>
      </c>
      <c r="C141" s="120"/>
      <c r="D141" s="60"/>
      <c r="E141" s="60"/>
      <c r="F141" s="60"/>
      <c r="G141" s="68"/>
      <c r="H141" s="68"/>
      <c r="I141" s="68"/>
      <c r="J141" s="61"/>
      <c r="K141" s="61"/>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c r="IH141" s="45"/>
      <c r="II141" s="45"/>
      <c r="IJ141" s="45"/>
      <c r="IK141" s="45"/>
      <c r="IL141" s="45"/>
      <c r="IM141" s="45"/>
      <c r="IN141" s="45"/>
    </row>
    <row r="142" spans="1:248" s="62" customFormat="1" ht="30">
      <c r="A142" s="65" t="s">
        <v>395</v>
      </c>
      <c r="B142" s="63" t="s">
        <v>396</v>
      </c>
      <c r="C142" s="120">
        <f t="shared" ref="C142:H142" si="119">C143+C146+C149+C152+C153+C154+C155+C158+C159+C160</f>
        <v>0</v>
      </c>
      <c r="D142" s="120">
        <f t="shared" si="119"/>
        <v>914070</v>
      </c>
      <c r="E142" s="120">
        <f t="shared" si="119"/>
        <v>817010</v>
      </c>
      <c r="F142" s="120">
        <f t="shared" si="119"/>
        <v>676010</v>
      </c>
      <c r="G142" s="120">
        <f t="shared" si="119"/>
        <v>675879.32000000007</v>
      </c>
      <c r="H142" s="120">
        <f t="shared" si="119"/>
        <v>208941.83000000007</v>
      </c>
      <c r="I142" s="120">
        <f t="shared" ref="I142" si="120">I143+I146+I149+I152+I153+I154+I155+I158+I159+I160</f>
        <v>466937.49</v>
      </c>
      <c r="J142" s="61"/>
      <c r="K142" s="61"/>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c r="IF142" s="45"/>
      <c r="IG142" s="45"/>
      <c r="IH142" s="45"/>
      <c r="II142" s="45"/>
      <c r="IJ142" s="45"/>
      <c r="IK142" s="45"/>
      <c r="IL142" s="45"/>
      <c r="IM142" s="45"/>
      <c r="IN142" s="45"/>
    </row>
    <row r="143" spans="1:248" s="62" customFormat="1">
      <c r="A143" s="65"/>
      <c r="B143" s="66" t="s">
        <v>384</v>
      </c>
      <c r="C143" s="120">
        <f t="shared" ref="C143:H143" si="121">C144+C145</f>
        <v>0</v>
      </c>
      <c r="D143" s="120">
        <f t="shared" si="121"/>
        <v>798160</v>
      </c>
      <c r="E143" s="120">
        <f t="shared" si="121"/>
        <v>667760</v>
      </c>
      <c r="F143" s="120">
        <f t="shared" si="121"/>
        <v>536760</v>
      </c>
      <c r="G143" s="120">
        <f t="shared" si="121"/>
        <v>536740.80000000005</v>
      </c>
      <c r="H143" s="120">
        <f t="shared" si="121"/>
        <v>140989.20000000007</v>
      </c>
      <c r="I143" s="120">
        <f t="shared" ref="I143" si="122">I144+I145</f>
        <v>395751.6</v>
      </c>
      <c r="J143" s="61"/>
      <c r="K143" s="61"/>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c r="IH143" s="45"/>
      <c r="II143" s="45"/>
      <c r="IJ143" s="45"/>
      <c r="IK143" s="45"/>
      <c r="IL143" s="45"/>
      <c r="IM143" s="45"/>
      <c r="IN143" s="45"/>
    </row>
    <row r="144" spans="1:248" s="62" customFormat="1">
      <c r="A144" s="65"/>
      <c r="B144" s="66" t="s">
        <v>368</v>
      </c>
      <c r="C144" s="120"/>
      <c r="D144" s="60">
        <v>798160</v>
      </c>
      <c r="E144" s="60">
        <v>667760</v>
      </c>
      <c r="F144" s="60">
        <v>536760</v>
      </c>
      <c r="G144" s="96">
        <v>536740.80000000005</v>
      </c>
      <c r="H144" s="96">
        <f t="shared" ref="H144" si="123">G144-I144</f>
        <v>140989.20000000007</v>
      </c>
      <c r="I144" s="96">
        <v>395751.6</v>
      </c>
      <c r="J144" s="61"/>
      <c r="K144" s="61"/>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c r="DK144" s="45"/>
      <c r="DL144" s="45"/>
      <c r="DM144" s="45"/>
      <c r="DN144" s="45"/>
      <c r="DO144" s="45"/>
      <c r="DP144" s="45"/>
      <c r="DQ144" s="45"/>
      <c r="DR144" s="45"/>
      <c r="DS144" s="45"/>
      <c r="DT144" s="45"/>
      <c r="DU144" s="45"/>
      <c r="DV144" s="45"/>
      <c r="DW144" s="45"/>
      <c r="DX144" s="45"/>
      <c r="DY144" s="45"/>
      <c r="DZ144" s="45"/>
      <c r="EA144" s="45"/>
      <c r="EB144" s="45"/>
      <c r="EC144" s="45"/>
      <c r="ED144" s="45"/>
      <c r="EE144" s="45"/>
      <c r="EF144" s="45"/>
      <c r="EG144" s="45"/>
      <c r="EH144" s="45"/>
      <c r="EI144" s="45"/>
      <c r="EJ144" s="45"/>
      <c r="EK144" s="45"/>
      <c r="EL144" s="45"/>
      <c r="EM144" s="45"/>
      <c r="EN144" s="45"/>
      <c r="EO144" s="45"/>
      <c r="EP144" s="45"/>
      <c r="EQ144" s="45"/>
      <c r="ER144" s="45"/>
      <c r="ES144" s="45"/>
      <c r="ET144" s="45"/>
      <c r="EU144" s="45"/>
      <c r="EV144" s="45"/>
      <c r="EW144" s="45"/>
      <c r="EX144" s="45"/>
      <c r="EY144" s="45"/>
      <c r="EZ144" s="45"/>
      <c r="FA144" s="45"/>
      <c r="FB144" s="45"/>
      <c r="FC144" s="45"/>
      <c r="FD144" s="45"/>
      <c r="FE144" s="45"/>
      <c r="FF144" s="45"/>
      <c r="FG144" s="45"/>
      <c r="FH144" s="45"/>
      <c r="FI144" s="45"/>
      <c r="FJ144" s="45"/>
      <c r="FK144" s="45"/>
      <c r="FL144" s="45"/>
      <c r="FM144" s="45"/>
      <c r="FN144" s="45"/>
      <c r="FO144" s="45"/>
      <c r="FP144" s="45"/>
      <c r="FQ144" s="45"/>
      <c r="FR144" s="45"/>
      <c r="FS144" s="45"/>
      <c r="FT144" s="45"/>
      <c r="FU144" s="45"/>
      <c r="FV144" s="45"/>
      <c r="FW144" s="45"/>
      <c r="FX144" s="45"/>
      <c r="FY144" s="45"/>
      <c r="FZ144" s="45"/>
      <c r="GA144" s="45"/>
      <c r="GB144" s="45"/>
      <c r="GC144" s="45"/>
      <c r="GD144" s="45"/>
      <c r="GE144" s="45"/>
      <c r="GF144" s="45"/>
      <c r="GG144" s="45"/>
      <c r="GH144" s="45"/>
      <c r="GI144" s="45"/>
      <c r="GJ144" s="45"/>
      <c r="GK144" s="45"/>
      <c r="GL144" s="45"/>
      <c r="GM144" s="45"/>
      <c r="GN144" s="45"/>
      <c r="GO144" s="45"/>
      <c r="GP144" s="45"/>
      <c r="GQ144" s="45"/>
      <c r="GR144" s="45"/>
      <c r="GS144" s="45"/>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5"/>
      <c r="HS144" s="45"/>
      <c r="HT144" s="45"/>
      <c r="HU144" s="45"/>
      <c r="HV144" s="45"/>
      <c r="HW144" s="45"/>
      <c r="HX144" s="45"/>
      <c r="HY144" s="45"/>
      <c r="HZ144" s="45"/>
      <c r="IA144" s="45"/>
      <c r="IB144" s="45"/>
      <c r="IC144" s="45"/>
      <c r="ID144" s="45"/>
      <c r="IE144" s="45"/>
      <c r="IF144" s="45"/>
      <c r="IG144" s="45"/>
      <c r="IH144" s="45"/>
      <c r="II144" s="45"/>
      <c r="IJ144" s="45"/>
      <c r="IK144" s="45"/>
      <c r="IL144" s="45"/>
      <c r="IM144" s="45"/>
      <c r="IN144" s="45"/>
    </row>
    <row r="145" spans="1:254" s="62" customFormat="1" ht="16.5" customHeight="1">
      <c r="A145" s="65"/>
      <c r="B145" s="66" t="s">
        <v>370</v>
      </c>
      <c r="C145" s="120"/>
      <c r="D145" s="60"/>
      <c r="E145" s="60"/>
      <c r="F145" s="60"/>
      <c r="G145" s="68"/>
      <c r="H145" s="68"/>
      <c r="I145" s="68"/>
      <c r="J145" s="61"/>
      <c r="K145" s="61"/>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45"/>
      <c r="ES145" s="45"/>
      <c r="ET145" s="45"/>
      <c r="EU145" s="45"/>
      <c r="EV145" s="45"/>
      <c r="EW145" s="45"/>
      <c r="EX145" s="45"/>
      <c r="EY145" s="45"/>
      <c r="EZ145" s="45"/>
      <c r="FA145" s="45"/>
      <c r="FB145" s="45"/>
      <c r="FC145" s="45"/>
      <c r="FD145" s="45"/>
      <c r="FE145" s="45"/>
      <c r="FF145" s="45"/>
      <c r="FG145" s="45"/>
      <c r="FH145" s="45"/>
      <c r="FI145" s="45"/>
      <c r="FJ145" s="45"/>
      <c r="FK145" s="45"/>
      <c r="FL145" s="45"/>
      <c r="FM145" s="45"/>
      <c r="FN145" s="45"/>
      <c r="FO145" s="45"/>
      <c r="FP145" s="45"/>
      <c r="FQ145" s="45"/>
      <c r="FR145" s="45"/>
      <c r="FS145" s="45"/>
      <c r="FT145" s="45"/>
      <c r="FU145" s="45"/>
      <c r="FV145" s="45"/>
      <c r="FW145" s="45"/>
      <c r="FX145" s="45"/>
      <c r="FY145" s="45"/>
      <c r="FZ145" s="45"/>
      <c r="GA145" s="45"/>
      <c r="GB145" s="45"/>
      <c r="GC145" s="45"/>
      <c r="GD145" s="45"/>
      <c r="GE145" s="45"/>
      <c r="GF145" s="45"/>
      <c r="GG145" s="45"/>
      <c r="GH145" s="45"/>
      <c r="GI145" s="45"/>
      <c r="GJ145" s="45"/>
      <c r="GK145" s="45"/>
      <c r="GL145" s="45"/>
      <c r="GM145" s="45"/>
      <c r="GN145" s="45"/>
      <c r="GO145" s="45"/>
      <c r="GP145" s="45"/>
      <c r="GQ145" s="45"/>
      <c r="GR145" s="45"/>
      <c r="GS145" s="45"/>
      <c r="GT145" s="45"/>
      <c r="GU145" s="45"/>
      <c r="GV145" s="45"/>
      <c r="GW145" s="45"/>
      <c r="GX145" s="45"/>
      <c r="GY145" s="45"/>
      <c r="GZ145" s="45"/>
      <c r="HA145" s="45"/>
      <c r="HB145" s="45"/>
      <c r="HC145" s="45"/>
      <c r="HD145" s="45"/>
      <c r="HE145" s="45"/>
      <c r="HF145" s="45"/>
      <c r="HG145" s="45"/>
      <c r="HH145" s="45"/>
      <c r="HI145" s="45"/>
      <c r="HJ145" s="45"/>
      <c r="HK145" s="45"/>
      <c r="HL145" s="45"/>
      <c r="HM145" s="45"/>
      <c r="HN145" s="45"/>
      <c r="HO145" s="45"/>
      <c r="HP145" s="45"/>
      <c r="HQ145" s="45"/>
      <c r="HR145" s="45"/>
      <c r="HS145" s="45"/>
      <c r="HT145" s="45"/>
      <c r="HU145" s="45"/>
      <c r="HV145" s="45"/>
      <c r="HW145" s="45"/>
      <c r="HX145" s="45"/>
      <c r="HY145" s="45"/>
      <c r="HZ145" s="45"/>
      <c r="IA145" s="45"/>
      <c r="IB145" s="45"/>
      <c r="IC145" s="45"/>
      <c r="ID145" s="45"/>
      <c r="IE145" s="45"/>
      <c r="IF145" s="45"/>
      <c r="IG145" s="45"/>
      <c r="IH145" s="45"/>
      <c r="II145" s="45"/>
      <c r="IJ145" s="45"/>
      <c r="IK145" s="45"/>
      <c r="IL145" s="45"/>
      <c r="IM145" s="45"/>
      <c r="IN145" s="45"/>
    </row>
    <row r="146" spans="1:254" s="62" customFormat="1" ht="30">
      <c r="A146" s="65"/>
      <c r="B146" s="85" t="s">
        <v>397</v>
      </c>
      <c r="C146" s="120">
        <f t="shared" ref="C146:H146" si="124">C147+C148</f>
        <v>0</v>
      </c>
      <c r="D146" s="120">
        <f t="shared" si="124"/>
        <v>41590</v>
      </c>
      <c r="E146" s="120">
        <f t="shared" si="124"/>
        <v>24760</v>
      </c>
      <c r="F146" s="120">
        <f t="shared" si="124"/>
        <v>20760</v>
      </c>
      <c r="G146" s="120">
        <f t="shared" si="124"/>
        <v>20669.34</v>
      </c>
      <c r="H146" s="120">
        <f t="shared" si="124"/>
        <v>17268.09</v>
      </c>
      <c r="I146" s="120">
        <f t="shared" ref="I146" si="125">I147+I148</f>
        <v>3401.25</v>
      </c>
      <c r="J146" s="61"/>
      <c r="K146" s="61"/>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c r="HR146" s="45"/>
      <c r="HS146" s="45"/>
      <c r="HT146" s="45"/>
      <c r="HU146" s="45"/>
      <c r="HV146" s="45"/>
      <c r="HW146" s="45"/>
      <c r="HX146" s="45"/>
      <c r="HY146" s="45"/>
      <c r="HZ146" s="45"/>
      <c r="IA146" s="45"/>
      <c r="IB146" s="45"/>
      <c r="IC146" s="45"/>
      <c r="ID146" s="45"/>
      <c r="IE146" s="45"/>
      <c r="IF146" s="45"/>
      <c r="IG146" s="45"/>
      <c r="IH146" s="45"/>
      <c r="II146" s="45"/>
      <c r="IJ146" s="45"/>
      <c r="IK146" s="45"/>
      <c r="IL146" s="45"/>
      <c r="IM146" s="45"/>
      <c r="IN146" s="45"/>
    </row>
    <row r="147" spans="1:254" s="62" customFormat="1" ht="16.5" customHeight="1">
      <c r="A147" s="65"/>
      <c r="B147" s="85" t="s">
        <v>368</v>
      </c>
      <c r="C147" s="120"/>
      <c r="D147" s="60">
        <v>41590</v>
      </c>
      <c r="E147" s="60">
        <v>24760</v>
      </c>
      <c r="F147" s="60">
        <v>20760</v>
      </c>
      <c r="G147" s="96">
        <v>20669.34</v>
      </c>
      <c r="H147" s="96">
        <f t="shared" ref="H147" si="126">G147-I147</f>
        <v>17268.09</v>
      </c>
      <c r="I147" s="96">
        <v>3401.25</v>
      </c>
      <c r="J147" s="61"/>
      <c r="K147" s="61"/>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c r="EU147" s="45"/>
      <c r="EV147" s="45"/>
      <c r="EW147" s="45"/>
      <c r="EX147" s="45"/>
      <c r="EY147" s="45"/>
      <c r="EZ147" s="45"/>
      <c r="FA147" s="45"/>
      <c r="FB147" s="45"/>
      <c r="FC147" s="45"/>
      <c r="FD147" s="45"/>
      <c r="FE147" s="45"/>
      <c r="FF147" s="45"/>
      <c r="FG147" s="45"/>
      <c r="FH147" s="45"/>
      <c r="FI147" s="45"/>
      <c r="FJ147" s="45"/>
      <c r="FK147" s="45"/>
      <c r="FL147" s="45"/>
      <c r="FM147" s="45"/>
      <c r="FN147" s="45"/>
      <c r="FO147" s="45"/>
      <c r="FP147" s="45"/>
      <c r="FQ147" s="45"/>
      <c r="FR147" s="45"/>
      <c r="FS147" s="45"/>
      <c r="FT147" s="45"/>
      <c r="FU147" s="45"/>
      <c r="FV147" s="45"/>
      <c r="FW147" s="45"/>
      <c r="FX147" s="45"/>
      <c r="FY147" s="45"/>
      <c r="FZ147" s="45"/>
      <c r="GA147" s="45"/>
      <c r="GB147" s="45"/>
      <c r="GC147" s="45"/>
      <c r="GD147" s="45"/>
      <c r="GE147" s="45"/>
      <c r="GF147" s="45"/>
      <c r="GG147" s="45"/>
      <c r="GH147" s="45"/>
      <c r="GI147" s="45"/>
      <c r="GJ147" s="45"/>
      <c r="GK147" s="45"/>
      <c r="GL147" s="45"/>
      <c r="GM147" s="45"/>
      <c r="GN147" s="45"/>
      <c r="GO147" s="45"/>
      <c r="GP147" s="45"/>
      <c r="GQ147" s="45"/>
      <c r="GR147" s="45"/>
      <c r="GS147" s="45"/>
      <c r="GT147" s="45"/>
      <c r="GU147" s="45"/>
      <c r="GV147" s="45"/>
      <c r="GW147" s="45"/>
      <c r="GX147" s="45"/>
      <c r="GY147" s="45"/>
      <c r="GZ147" s="45"/>
      <c r="HA147" s="45"/>
      <c r="HB147" s="45"/>
      <c r="HC147" s="45"/>
      <c r="HD147" s="45"/>
      <c r="HE147" s="45"/>
      <c r="HF147" s="45"/>
      <c r="HG147" s="45"/>
      <c r="HH147" s="45"/>
      <c r="HI147" s="45"/>
      <c r="HJ147" s="45"/>
      <c r="HK147" s="45"/>
      <c r="HL147" s="45"/>
      <c r="HM147" s="45"/>
      <c r="HN147" s="45"/>
      <c r="HO147" s="45"/>
      <c r="HP147" s="45"/>
      <c r="HQ147" s="45"/>
      <c r="HR147" s="45"/>
      <c r="HS147" s="45"/>
      <c r="HT147" s="45"/>
      <c r="HU147" s="45"/>
      <c r="HV147" s="45"/>
      <c r="HW147" s="45"/>
      <c r="HX147" s="45"/>
      <c r="HY147" s="45"/>
      <c r="HZ147" s="45"/>
      <c r="IA147" s="45"/>
      <c r="IB147" s="45"/>
      <c r="IC147" s="45"/>
      <c r="ID147" s="45"/>
      <c r="IE147" s="45"/>
      <c r="IF147" s="45"/>
      <c r="IG147" s="45"/>
      <c r="IH147" s="45"/>
      <c r="II147" s="45"/>
      <c r="IJ147" s="45"/>
      <c r="IK147" s="45"/>
      <c r="IL147" s="45"/>
      <c r="IM147" s="45"/>
      <c r="IN147" s="45"/>
    </row>
    <row r="148" spans="1:254" s="62" customFormat="1" ht="60">
      <c r="A148" s="65"/>
      <c r="B148" s="85" t="s">
        <v>370</v>
      </c>
      <c r="C148" s="120"/>
      <c r="D148" s="60"/>
      <c r="E148" s="60"/>
      <c r="F148" s="60"/>
      <c r="G148" s="68"/>
      <c r="H148" s="68"/>
      <c r="I148" s="68"/>
      <c r="J148" s="61"/>
      <c r="K148" s="61"/>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c r="FI148" s="45"/>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c r="HR148" s="45"/>
      <c r="HS148" s="45"/>
      <c r="HT148" s="45"/>
      <c r="HU148" s="45"/>
      <c r="HV148" s="45"/>
      <c r="HW148" s="45"/>
      <c r="HX148" s="45"/>
      <c r="HY148" s="45"/>
      <c r="HZ148" s="45"/>
      <c r="IA148" s="45"/>
      <c r="IB148" s="45"/>
      <c r="IC148" s="45"/>
      <c r="ID148" s="45"/>
      <c r="IE148" s="45"/>
      <c r="IF148" s="45"/>
      <c r="IG148" s="45"/>
      <c r="IH148" s="45"/>
      <c r="II148" s="45"/>
      <c r="IJ148" s="45"/>
      <c r="IK148" s="45"/>
      <c r="IL148" s="45"/>
      <c r="IM148" s="45"/>
      <c r="IN148" s="45"/>
    </row>
    <row r="149" spans="1:254" s="62" customFormat="1">
      <c r="A149" s="65"/>
      <c r="B149" s="86" t="s">
        <v>398</v>
      </c>
      <c r="C149" s="120">
        <f t="shared" ref="C149:H149" si="127">C150+C151</f>
        <v>0</v>
      </c>
      <c r="D149" s="120">
        <f t="shared" si="127"/>
        <v>74320</v>
      </c>
      <c r="E149" s="120">
        <f t="shared" si="127"/>
        <v>124490</v>
      </c>
      <c r="F149" s="120">
        <f t="shared" si="127"/>
        <v>118490</v>
      </c>
      <c r="G149" s="120">
        <f t="shared" si="127"/>
        <v>118469.18</v>
      </c>
      <c r="H149" s="120">
        <f t="shared" si="127"/>
        <v>50684.539999999994</v>
      </c>
      <c r="I149" s="120">
        <f t="shared" ref="I149" si="128">I150+I151</f>
        <v>67784.639999999999</v>
      </c>
      <c r="J149" s="61"/>
      <c r="K149" s="61"/>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5"/>
      <c r="DS149" s="45"/>
      <c r="DT149" s="45"/>
      <c r="DU149" s="45"/>
      <c r="DV149" s="45"/>
      <c r="DW149" s="45"/>
      <c r="DX149" s="45"/>
      <c r="DY149" s="45"/>
      <c r="DZ149" s="45"/>
      <c r="EA149" s="45"/>
      <c r="EB149" s="45"/>
      <c r="EC149" s="45"/>
      <c r="ED149" s="45"/>
      <c r="EE149" s="45"/>
      <c r="EF149" s="45"/>
      <c r="EG149" s="45"/>
      <c r="EH149" s="45"/>
      <c r="EI149" s="45"/>
      <c r="EJ149" s="45"/>
      <c r="EK149" s="45"/>
      <c r="EL149" s="45"/>
      <c r="EM149" s="45"/>
      <c r="EN149" s="45"/>
      <c r="EO149" s="45"/>
      <c r="EP149" s="45"/>
      <c r="EQ149" s="45"/>
      <c r="ER149" s="45"/>
      <c r="ES149" s="45"/>
      <c r="ET149" s="45"/>
      <c r="EU149" s="45"/>
      <c r="EV149" s="45"/>
      <c r="EW149" s="45"/>
      <c r="EX149" s="45"/>
      <c r="EY149" s="45"/>
      <c r="EZ149" s="45"/>
      <c r="FA149" s="45"/>
      <c r="FB149" s="45"/>
      <c r="FC149" s="45"/>
      <c r="FD149" s="45"/>
      <c r="FE149" s="45"/>
      <c r="FF149" s="45"/>
      <c r="FG149" s="45"/>
      <c r="FH149" s="45"/>
      <c r="FI149" s="45"/>
      <c r="FJ149" s="45"/>
      <c r="FK149" s="45"/>
      <c r="FL149" s="45"/>
      <c r="FM149" s="45"/>
      <c r="FN149" s="45"/>
      <c r="FO149" s="45"/>
      <c r="FP149" s="45"/>
      <c r="FQ149" s="45"/>
      <c r="FR149" s="45"/>
      <c r="FS149" s="45"/>
      <c r="FT149" s="45"/>
      <c r="FU149" s="45"/>
      <c r="FV149" s="45"/>
      <c r="FW149" s="45"/>
      <c r="FX149" s="45"/>
      <c r="FY149" s="45"/>
      <c r="FZ149" s="45"/>
      <c r="GA149" s="45"/>
      <c r="GB149" s="45"/>
      <c r="GC149" s="45"/>
      <c r="GD149" s="45"/>
      <c r="GE149" s="45"/>
      <c r="GF149" s="45"/>
      <c r="GG149" s="45"/>
      <c r="GH149" s="45"/>
      <c r="GI149" s="45"/>
      <c r="GJ149" s="45"/>
      <c r="GK149" s="45"/>
      <c r="GL149" s="45"/>
      <c r="GM149" s="45"/>
      <c r="GN149" s="45"/>
      <c r="GO149" s="45"/>
      <c r="GP149" s="45"/>
      <c r="GQ149" s="45"/>
      <c r="GR149" s="45"/>
      <c r="GS149" s="45"/>
      <c r="GT149" s="45"/>
      <c r="GU149" s="45"/>
      <c r="GV149" s="45"/>
      <c r="GW149" s="45"/>
      <c r="GX149" s="45"/>
      <c r="GY149" s="45"/>
      <c r="GZ149" s="45"/>
      <c r="HA149" s="45"/>
      <c r="HB149" s="45"/>
      <c r="HC149" s="45"/>
      <c r="HD149" s="45"/>
      <c r="HE149" s="45"/>
      <c r="HF149" s="45"/>
      <c r="HG149" s="45"/>
      <c r="HH149" s="45"/>
      <c r="HI149" s="45"/>
      <c r="HJ149" s="45"/>
      <c r="HK149" s="45"/>
      <c r="HL149" s="45"/>
      <c r="HM149" s="45"/>
      <c r="HN149" s="45"/>
      <c r="HO149" s="45"/>
      <c r="HP149" s="45"/>
      <c r="HQ149" s="45"/>
      <c r="HR149" s="45"/>
      <c r="HS149" s="45"/>
      <c r="HT149" s="45"/>
      <c r="HU149" s="45"/>
      <c r="HV149" s="45"/>
      <c r="HW149" s="45"/>
      <c r="HX149" s="45"/>
      <c r="HY149" s="45"/>
      <c r="HZ149" s="45"/>
      <c r="IA149" s="45"/>
      <c r="IB149" s="45"/>
      <c r="IC149" s="45"/>
      <c r="ID149" s="45"/>
      <c r="IE149" s="45"/>
      <c r="IF149" s="45"/>
      <c r="IG149" s="45"/>
      <c r="IH149" s="45"/>
      <c r="II149" s="45"/>
      <c r="IJ149" s="45"/>
      <c r="IK149" s="45"/>
      <c r="IL149" s="45"/>
      <c r="IM149" s="45"/>
      <c r="IN149" s="45"/>
    </row>
    <row r="150" spans="1:254" s="62" customFormat="1" ht="16.5" customHeight="1">
      <c r="A150" s="65"/>
      <c r="B150" s="86" t="s">
        <v>368</v>
      </c>
      <c r="C150" s="120"/>
      <c r="D150" s="60">
        <v>74320</v>
      </c>
      <c r="E150" s="60">
        <v>124490</v>
      </c>
      <c r="F150" s="60">
        <v>118490</v>
      </c>
      <c r="G150" s="68">
        <v>118469.18</v>
      </c>
      <c r="H150" s="96">
        <f t="shared" ref="H150" si="129">G150-I150</f>
        <v>50684.539999999994</v>
      </c>
      <c r="I150" s="68">
        <v>67784.639999999999</v>
      </c>
      <c r="J150" s="61"/>
      <c r="K150" s="61"/>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45"/>
      <c r="ES150" s="45"/>
      <c r="ET150" s="45"/>
      <c r="EU150" s="45"/>
      <c r="EV150" s="45"/>
      <c r="EW150" s="45"/>
      <c r="EX150" s="45"/>
      <c r="EY150" s="45"/>
      <c r="EZ150" s="45"/>
      <c r="FA150" s="45"/>
      <c r="FB150" s="45"/>
      <c r="FC150" s="45"/>
      <c r="FD150" s="45"/>
      <c r="FE150" s="45"/>
      <c r="FF150" s="45"/>
      <c r="FG150" s="45"/>
      <c r="FH150" s="45"/>
      <c r="FI150" s="45"/>
      <c r="FJ150" s="45"/>
      <c r="FK150" s="45"/>
      <c r="FL150" s="45"/>
      <c r="FM150" s="45"/>
      <c r="FN150" s="45"/>
      <c r="FO150" s="45"/>
      <c r="FP150" s="45"/>
      <c r="FQ150" s="45"/>
      <c r="FR150" s="45"/>
      <c r="FS150" s="45"/>
      <c r="FT150" s="45"/>
      <c r="FU150" s="45"/>
      <c r="FV150" s="45"/>
      <c r="FW150" s="45"/>
      <c r="FX150" s="45"/>
      <c r="FY150" s="45"/>
      <c r="FZ150" s="45"/>
      <c r="GA150" s="45"/>
      <c r="GB150" s="45"/>
      <c r="GC150" s="45"/>
      <c r="GD150" s="45"/>
      <c r="GE150" s="45"/>
      <c r="GF150" s="45"/>
      <c r="GG150" s="45"/>
      <c r="GH150" s="45"/>
      <c r="GI150" s="45"/>
      <c r="GJ150" s="45"/>
      <c r="GK150" s="45"/>
      <c r="GL150" s="45"/>
      <c r="GM150" s="45"/>
      <c r="GN150" s="45"/>
      <c r="GO150" s="45"/>
      <c r="GP150" s="45"/>
      <c r="GQ150" s="45"/>
      <c r="GR150" s="45"/>
      <c r="GS150" s="45"/>
      <c r="GT150" s="45"/>
      <c r="GU150" s="45"/>
      <c r="GV150" s="45"/>
      <c r="GW150" s="45"/>
      <c r="GX150" s="45"/>
      <c r="GY150" s="45"/>
      <c r="GZ150" s="45"/>
      <c r="HA150" s="45"/>
      <c r="HB150" s="45"/>
      <c r="HC150" s="45"/>
      <c r="HD150" s="45"/>
      <c r="HE150" s="45"/>
      <c r="HF150" s="45"/>
      <c r="HG150" s="45"/>
      <c r="HH150" s="45"/>
      <c r="HI150" s="45"/>
      <c r="HJ150" s="45"/>
      <c r="HK150" s="45"/>
      <c r="HL150" s="45"/>
      <c r="HM150" s="45"/>
      <c r="HN150" s="45"/>
      <c r="HO150" s="45"/>
      <c r="HP150" s="45"/>
      <c r="HQ150" s="45"/>
      <c r="HR150" s="45"/>
      <c r="HS150" s="45"/>
      <c r="HT150" s="45"/>
      <c r="HU150" s="45"/>
      <c r="HV150" s="45"/>
      <c r="HW150" s="45"/>
      <c r="HX150" s="45"/>
      <c r="HY150" s="45"/>
      <c r="HZ150" s="45"/>
      <c r="IA150" s="45"/>
      <c r="IB150" s="45"/>
      <c r="IC150" s="45"/>
      <c r="ID150" s="45"/>
      <c r="IE150" s="45"/>
      <c r="IF150" s="45"/>
      <c r="IG150" s="45"/>
      <c r="IH150" s="45"/>
      <c r="II150" s="45"/>
      <c r="IJ150" s="45"/>
      <c r="IK150" s="45"/>
      <c r="IL150" s="45"/>
      <c r="IM150" s="45"/>
      <c r="IN150" s="45"/>
    </row>
    <row r="151" spans="1:254" s="62" customFormat="1" ht="16.5" customHeight="1">
      <c r="A151" s="58"/>
      <c r="B151" s="86" t="s">
        <v>370</v>
      </c>
      <c r="C151" s="120"/>
      <c r="D151" s="60"/>
      <c r="E151" s="60"/>
      <c r="F151" s="60"/>
      <c r="G151" s="68"/>
      <c r="H151" s="68"/>
      <c r="I151" s="68"/>
      <c r="J151" s="61"/>
      <c r="K151" s="61"/>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c r="DY151" s="45"/>
      <c r="DZ151" s="45"/>
      <c r="EA151" s="45"/>
      <c r="EB151" s="45"/>
      <c r="EC151" s="45"/>
      <c r="ED151" s="45"/>
      <c r="EE151" s="45"/>
      <c r="EF151" s="45"/>
      <c r="EG151" s="45"/>
      <c r="EH151" s="45"/>
      <c r="EI151" s="45"/>
      <c r="EJ151" s="45"/>
      <c r="EK151" s="45"/>
      <c r="EL151" s="45"/>
      <c r="EM151" s="45"/>
      <c r="EN151" s="45"/>
      <c r="EO151" s="45"/>
      <c r="EP151" s="45"/>
      <c r="EQ151" s="45"/>
      <c r="ER151" s="45"/>
      <c r="ES151" s="45"/>
      <c r="ET151" s="45"/>
      <c r="EU151" s="45"/>
      <c r="EV151" s="45"/>
      <c r="EW151" s="45"/>
      <c r="EX151" s="45"/>
      <c r="EY151" s="45"/>
      <c r="EZ151" s="45"/>
      <c r="FA151" s="45"/>
      <c r="FB151" s="45"/>
      <c r="FC151" s="45"/>
      <c r="FD151" s="45"/>
      <c r="FE151" s="45"/>
      <c r="FF151" s="45"/>
      <c r="FG151" s="45"/>
      <c r="FH151" s="45"/>
      <c r="FI151" s="45"/>
      <c r="FJ151" s="45"/>
      <c r="FK151" s="45"/>
      <c r="FL151" s="45"/>
      <c r="FM151" s="45"/>
      <c r="FN151" s="45"/>
      <c r="FO151" s="45"/>
      <c r="FP151" s="45"/>
      <c r="FQ151" s="45"/>
      <c r="FR151" s="45"/>
      <c r="FS151" s="45"/>
      <c r="FT151" s="45"/>
      <c r="FU151" s="45"/>
      <c r="FV151" s="45"/>
      <c r="FW151" s="45"/>
      <c r="FX151" s="45"/>
      <c r="FY151" s="45"/>
      <c r="FZ151" s="45"/>
      <c r="GA151" s="45"/>
      <c r="GB151" s="45"/>
      <c r="GC151" s="45"/>
      <c r="GD151" s="45"/>
      <c r="GE151" s="45"/>
      <c r="GF151" s="45"/>
      <c r="GG151" s="45"/>
      <c r="GH151" s="45"/>
      <c r="GI151" s="45"/>
      <c r="GJ151" s="45"/>
      <c r="GK151" s="45"/>
      <c r="GL151" s="45"/>
      <c r="GM151" s="45"/>
      <c r="GN151" s="45"/>
      <c r="GO151" s="45"/>
      <c r="GP151" s="45"/>
      <c r="GQ151" s="45"/>
      <c r="GR151" s="45"/>
      <c r="GS151" s="45"/>
      <c r="GT151" s="45"/>
      <c r="GU151" s="45"/>
      <c r="GV151" s="45"/>
      <c r="GW151" s="45"/>
      <c r="GX151" s="45"/>
      <c r="GY151" s="45"/>
      <c r="GZ151" s="45"/>
      <c r="HA151" s="45"/>
      <c r="HB151" s="45"/>
      <c r="HC151" s="45"/>
      <c r="HD151" s="45"/>
      <c r="HE151" s="45"/>
      <c r="HF151" s="45"/>
      <c r="HG151" s="45"/>
      <c r="HH151" s="45"/>
      <c r="HI151" s="45"/>
      <c r="HJ151" s="45"/>
      <c r="HK151" s="45"/>
      <c r="HL151" s="45"/>
      <c r="HM151" s="45"/>
      <c r="HN151" s="45"/>
      <c r="HO151" s="45"/>
      <c r="HP151" s="45"/>
      <c r="HQ151" s="45"/>
      <c r="HR151" s="45"/>
      <c r="HS151" s="45"/>
      <c r="HT151" s="45"/>
      <c r="HU151" s="45"/>
      <c r="HV151" s="45"/>
      <c r="HW151" s="45"/>
      <c r="HX151" s="45"/>
      <c r="HY151" s="45"/>
      <c r="HZ151" s="45"/>
      <c r="IA151" s="45"/>
      <c r="IB151" s="45"/>
      <c r="IC151" s="45"/>
      <c r="ID151" s="45"/>
      <c r="IE151" s="45"/>
      <c r="IF151" s="45"/>
      <c r="IG151" s="45"/>
      <c r="IH151" s="45"/>
      <c r="II151" s="45"/>
      <c r="IJ151" s="45"/>
      <c r="IK151" s="45"/>
      <c r="IL151" s="45"/>
      <c r="IM151" s="45"/>
      <c r="IN151" s="45"/>
    </row>
    <row r="152" spans="1:254" s="62" customFormat="1" ht="16.5" customHeight="1">
      <c r="A152" s="65"/>
      <c r="B152" s="86" t="s">
        <v>399</v>
      </c>
      <c r="C152" s="120"/>
      <c r="D152" s="60"/>
      <c r="E152" s="60"/>
      <c r="F152" s="60"/>
      <c r="G152" s="68"/>
      <c r="H152" s="68"/>
      <c r="I152" s="68"/>
      <c r="J152" s="61"/>
      <c r="K152" s="61"/>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c r="DK152" s="45"/>
      <c r="DL152" s="45"/>
      <c r="DM152" s="45"/>
      <c r="DN152" s="45"/>
      <c r="DO152" s="45"/>
      <c r="DP152" s="45"/>
      <c r="DQ152" s="45"/>
      <c r="DR152" s="45"/>
      <c r="DS152" s="45"/>
      <c r="DT152" s="45"/>
      <c r="DU152" s="45"/>
      <c r="DV152" s="45"/>
      <c r="DW152" s="45"/>
      <c r="DX152" s="45"/>
      <c r="DY152" s="45"/>
      <c r="DZ152" s="45"/>
      <c r="EA152" s="45"/>
      <c r="EB152" s="45"/>
      <c r="EC152" s="45"/>
      <c r="ED152" s="45"/>
      <c r="EE152" s="45"/>
      <c r="EF152" s="45"/>
      <c r="EG152" s="45"/>
      <c r="EH152" s="45"/>
      <c r="EI152" s="45"/>
      <c r="EJ152" s="45"/>
      <c r="EK152" s="45"/>
      <c r="EL152" s="45"/>
      <c r="EM152" s="45"/>
      <c r="EN152" s="45"/>
      <c r="EO152" s="45"/>
      <c r="EP152" s="45"/>
      <c r="EQ152" s="45"/>
      <c r="ER152" s="45"/>
      <c r="ES152" s="45"/>
      <c r="ET152" s="45"/>
      <c r="EU152" s="45"/>
      <c r="EV152" s="45"/>
      <c r="EW152" s="45"/>
      <c r="EX152" s="45"/>
      <c r="EY152" s="45"/>
      <c r="EZ152" s="45"/>
      <c r="FA152" s="45"/>
      <c r="FB152" s="45"/>
      <c r="FC152" s="45"/>
      <c r="FD152" s="45"/>
      <c r="FE152" s="45"/>
      <c r="FF152" s="45"/>
      <c r="FG152" s="45"/>
      <c r="FH152" s="45"/>
      <c r="FI152" s="45"/>
      <c r="FJ152" s="45"/>
      <c r="FK152" s="45"/>
      <c r="FL152" s="45"/>
      <c r="FM152" s="45"/>
      <c r="FN152" s="45"/>
      <c r="FO152" s="45"/>
      <c r="FP152" s="45"/>
      <c r="FQ152" s="45"/>
      <c r="FR152" s="45"/>
      <c r="FS152" s="45"/>
      <c r="FT152" s="45"/>
      <c r="FU152" s="45"/>
      <c r="FV152" s="45"/>
      <c r="FW152" s="45"/>
      <c r="FX152" s="45"/>
      <c r="FY152" s="45"/>
      <c r="FZ152" s="45"/>
      <c r="GA152" s="45"/>
      <c r="GB152" s="45"/>
      <c r="GC152" s="45"/>
      <c r="GD152" s="45"/>
      <c r="GE152" s="45"/>
      <c r="GF152" s="45"/>
      <c r="GG152" s="45"/>
      <c r="GH152" s="45"/>
      <c r="GI152" s="45"/>
      <c r="GJ152" s="45"/>
      <c r="GK152" s="45"/>
      <c r="GL152" s="45"/>
      <c r="GM152" s="45"/>
      <c r="GN152" s="45"/>
      <c r="GO152" s="45"/>
      <c r="GP152" s="45"/>
      <c r="GQ152" s="45"/>
      <c r="GR152" s="45"/>
      <c r="GS152" s="45"/>
      <c r="GT152" s="45"/>
      <c r="GU152" s="45"/>
      <c r="GV152" s="45"/>
      <c r="GW152" s="45"/>
      <c r="GX152" s="45"/>
      <c r="GY152" s="45"/>
      <c r="GZ152" s="45"/>
      <c r="HA152" s="45"/>
      <c r="HB152" s="45"/>
      <c r="HC152" s="45"/>
      <c r="HD152" s="45"/>
      <c r="HE152" s="45"/>
      <c r="HF152" s="45"/>
      <c r="HG152" s="45"/>
      <c r="HH152" s="45"/>
      <c r="HI152" s="45"/>
      <c r="HJ152" s="45"/>
      <c r="HK152" s="45"/>
      <c r="HL152" s="45"/>
      <c r="HM152" s="45"/>
      <c r="HN152" s="45"/>
      <c r="HO152" s="45"/>
      <c r="HP152" s="45"/>
      <c r="HQ152" s="45"/>
      <c r="HR152" s="45"/>
      <c r="HS152" s="45"/>
      <c r="HT152" s="45"/>
      <c r="HU152" s="45"/>
      <c r="HV152" s="45"/>
      <c r="HW152" s="45"/>
      <c r="HX152" s="45"/>
      <c r="HY152" s="45"/>
      <c r="HZ152" s="45"/>
      <c r="IA152" s="45"/>
      <c r="IB152" s="45"/>
      <c r="IC152" s="45"/>
      <c r="ID152" s="45"/>
      <c r="IE152" s="45"/>
      <c r="IF152" s="45"/>
      <c r="IG152" s="45"/>
      <c r="IH152" s="45"/>
      <c r="II152" s="45"/>
      <c r="IJ152" s="45"/>
      <c r="IK152" s="45"/>
      <c r="IL152" s="45"/>
      <c r="IM152" s="45"/>
      <c r="IN152" s="45"/>
    </row>
    <row r="153" spans="1:254" s="62" customFormat="1" ht="16.5" customHeight="1">
      <c r="A153" s="65"/>
      <c r="B153" s="86" t="s">
        <v>400</v>
      </c>
      <c r="C153" s="120"/>
      <c r="D153" s="60"/>
      <c r="E153" s="60"/>
      <c r="F153" s="60"/>
      <c r="G153" s="68"/>
      <c r="H153" s="68"/>
      <c r="I153" s="68"/>
      <c r="J153" s="61"/>
      <c r="K153" s="61"/>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c r="DK153" s="45"/>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c r="FA153" s="45"/>
      <c r="FB153" s="45"/>
      <c r="FC153" s="45"/>
      <c r="FD153" s="45"/>
      <c r="FE153" s="45"/>
      <c r="FF153" s="45"/>
      <c r="FG153" s="45"/>
      <c r="FH153" s="45"/>
      <c r="FI153" s="45"/>
      <c r="FJ153" s="45"/>
      <c r="FK153" s="45"/>
      <c r="FL153" s="45"/>
      <c r="FM153" s="45"/>
      <c r="FN153" s="45"/>
      <c r="FO153" s="45"/>
      <c r="FP153" s="45"/>
      <c r="FQ153" s="45"/>
      <c r="FR153" s="45"/>
      <c r="FS153" s="45"/>
      <c r="FT153" s="45"/>
      <c r="FU153" s="45"/>
      <c r="FV153" s="45"/>
      <c r="FW153" s="45"/>
      <c r="FX153" s="45"/>
      <c r="FY153" s="45"/>
      <c r="FZ153" s="45"/>
      <c r="GA153" s="45"/>
      <c r="GB153" s="45"/>
      <c r="GC153" s="45"/>
      <c r="GD153" s="45"/>
      <c r="GE153" s="45"/>
      <c r="GF153" s="45"/>
      <c r="GG153" s="45"/>
      <c r="GH153" s="45"/>
      <c r="GI153" s="45"/>
      <c r="GJ153" s="45"/>
      <c r="GK153" s="45"/>
      <c r="GL153" s="45"/>
      <c r="GM153" s="45"/>
      <c r="GN153" s="45"/>
      <c r="GO153" s="45"/>
      <c r="GP153" s="45"/>
      <c r="GQ153" s="45"/>
      <c r="GR153" s="45"/>
      <c r="GS153" s="45"/>
      <c r="GT153" s="45"/>
      <c r="GU153" s="45"/>
      <c r="GV153" s="45"/>
      <c r="GW153" s="45"/>
      <c r="GX153" s="45"/>
      <c r="GY153" s="45"/>
      <c r="GZ153" s="45"/>
      <c r="HA153" s="45"/>
      <c r="HB153" s="45"/>
      <c r="HC153" s="45"/>
      <c r="HD153" s="45"/>
      <c r="HE153" s="45"/>
      <c r="HF153" s="45"/>
      <c r="HG153" s="45"/>
      <c r="HH153" s="45"/>
      <c r="HI153" s="45"/>
      <c r="HJ153" s="45"/>
      <c r="HK153" s="45"/>
      <c r="HL153" s="45"/>
      <c r="HM153" s="45"/>
      <c r="HN153" s="45"/>
      <c r="HO153" s="45"/>
      <c r="HP153" s="45"/>
      <c r="HQ153" s="45"/>
      <c r="HR153" s="45"/>
      <c r="HS153" s="45"/>
      <c r="HT153" s="45"/>
      <c r="HU153" s="45"/>
      <c r="HV153" s="45"/>
      <c r="HW153" s="45"/>
      <c r="HX153" s="45"/>
      <c r="HY153" s="45"/>
      <c r="HZ153" s="45"/>
      <c r="IA153" s="45"/>
      <c r="IB153" s="45"/>
      <c r="IC153" s="45"/>
      <c r="ID153" s="45"/>
      <c r="IE153" s="45"/>
      <c r="IF153" s="45"/>
      <c r="IG153" s="45"/>
      <c r="IH153" s="45"/>
      <c r="II153" s="45"/>
      <c r="IJ153" s="45"/>
      <c r="IK153" s="45"/>
      <c r="IL153" s="45"/>
      <c r="IM153" s="45"/>
      <c r="IN153" s="45"/>
    </row>
    <row r="154" spans="1:254" ht="16.5" customHeight="1">
      <c r="A154" s="65"/>
      <c r="B154" s="66" t="s">
        <v>381</v>
      </c>
      <c r="C154" s="120"/>
      <c r="D154" s="60"/>
      <c r="E154" s="60"/>
      <c r="F154" s="60"/>
      <c r="G154" s="68"/>
      <c r="H154" s="68"/>
      <c r="I154" s="68"/>
      <c r="J154" s="61"/>
      <c r="K154" s="61"/>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O154" s="62"/>
      <c r="IP154" s="62"/>
      <c r="IQ154" s="62"/>
      <c r="IR154" s="62"/>
      <c r="IS154" s="62"/>
      <c r="IT154" s="62"/>
    </row>
    <row r="155" spans="1:254">
      <c r="A155" s="58"/>
      <c r="B155" s="86" t="s">
        <v>401</v>
      </c>
      <c r="C155" s="120">
        <f t="shared" ref="C155:H155" si="130">C156+C157</f>
        <v>0</v>
      </c>
      <c r="D155" s="120">
        <f t="shared" si="130"/>
        <v>0</v>
      </c>
      <c r="E155" s="120">
        <f t="shared" si="130"/>
        <v>0</v>
      </c>
      <c r="F155" s="120">
        <f t="shared" si="130"/>
        <v>0</v>
      </c>
      <c r="G155" s="120">
        <f t="shared" si="130"/>
        <v>0</v>
      </c>
      <c r="H155" s="120">
        <f t="shared" si="130"/>
        <v>0</v>
      </c>
      <c r="I155" s="120">
        <f t="shared" ref="I155" si="131">I156+I157</f>
        <v>0</v>
      </c>
      <c r="J155" s="61"/>
      <c r="K155" s="61"/>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O155" s="62"/>
      <c r="IP155" s="62"/>
      <c r="IQ155" s="62"/>
      <c r="IR155" s="62"/>
      <c r="IS155" s="62"/>
      <c r="IT155" s="62"/>
    </row>
    <row r="156" spans="1:254">
      <c r="A156" s="65"/>
      <c r="B156" s="86" t="s">
        <v>368</v>
      </c>
      <c r="C156" s="120"/>
      <c r="D156" s="60"/>
      <c r="E156" s="60"/>
      <c r="F156" s="60"/>
      <c r="G156" s="87"/>
      <c r="H156" s="87"/>
      <c r="I156" s="87"/>
      <c r="J156" s="61"/>
      <c r="K156" s="61"/>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row>
    <row r="157" spans="1:254" ht="60">
      <c r="A157" s="65"/>
      <c r="B157" s="86" t="s">
        <v>370</v>
      </c>
      <c r="C157" s="120"/>
      <c r="D157" s="60"/>
      <c r="E157" s="60"/>
      <c r="F157" s="60"/>
      <c r="G157" s="87"/>
      <c r="H157" s="87"/>
      <c r="I157" s="87"/>
      <c r="J157" s="61"/>
      <c r="K157" s="61"/>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row>
    <row r="158" spans="1:254" ht="45">
      <c r="A158" s="65"/>
      <c r="B158" s="88" t="s">
        <v>508</v>
      </c>
      <c r="C158" s="120"/>
      <c r="D158" s="60"/>
      <c r="E158" s="60"/>
      <c r="F158" s="60"/>
      <c r="G158" s="87"/>
      <c r="H158" s="87"/>
      <c r="I158" s="87"/>
      <c r="J158" s="61"/>
      <c r="K158" s="61"/>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row>
    <row r="159" spans="1:254" ht="30">
      <c r="A159" s="65"/>
      <c r="B159" s="88" t="s">
        <v>402</v>
      </c>
      <c r="C159" s="120"/>
      <c r="D159" s="60"/>
      <c r="E159" s="60"/>
      <c r="F159" s="60"/>
      <c r="G159" s="87"/>
      <c r="H159" s="87"/>
      <c r="I159" s="87"/>
      <c r="J159" s="61"/>
      <c r="K159" s="61"/>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row>
    <row r="160" spans="1:254" s="62" customFormat="1" ht="30">
      <c r="A160" s="65"/>
      <c r="B160" s="89" t="s">
        <v>403</v>
      </c>
      <c r="C160" s="120">
        <f t="shared" ref="C160:H160" si="132">C161+C164+C165+C168</f>
        <v>0</v>
      </c>
      <c r="D160" s="120">
        <f t="shared" si="132"/>
        <v>0</v>
      </c>
      <c r="E160" s="120">
        <f t="shared" si="132"/>
        <v>0</v>
      </c>
      <c r="F160" s="120">
        <f t="shared" si="132"/>
        <v>0</v>
      </c>
      <c r="G160" s="120">
        <f t="shared" si="132"/>
        <v>0</v>
      </c>
      <c r="H160" s="120">
        <f t="shared" si="132"/>
        <v>0</v>
      </c>
      <c r="I160" s="120">
        <f t="shared" ref="I160" si="133">I161+I164+I165+I168</f>
        <v>0</v>
      </c>
      <c r="J160" s="61"/>
      <c r="K160" s="61"/>
      <c r="IO160" s="45"/>
      <c r="IP160" s="45"/>
      <c r="IQ160" s="45"/>
      <c r="IR160" s="45"/>
      <c r="IS160" s="45"/>
      <c r="IT160" s="45"/>
    </row>
    <row r="161" spans="1:254" s="62" customFormat="1">
      <c r="A161" s="65"/>
      <c r="B161" s="90" t="s">
        <v>404</v>
      </c>
      <c r="C161" s="120">
        <f t="shared" ref="C161:H161" si="134">C162+C163</f>
        <v>0</v>
      </c>
      <c r="D161" s="120">
        <f t="shared" si="134"/>
        <v>0</v>
      </c>
      <c r="E161" s="120">
        <f t="shared" si="134"/>
        <v>0</v>
      </c>
      <c r="F161" s="120">
        <f t="shared" si="134"/>
        <v>0</v>
      </c>
      <c r="G161" s="120">
        <f t="shared" si="134"/>
        <v>0</v>
      </c>
      <c r="H161" s="120">
        <f t="shared" si="134"/>
        <v>0</v>
      </c>
      <c r="I161" s="120">
        <f t="shared" ref="I161" si="135">I162+I163</f>
        <v>0</v>
      </c>
      <c r="J161" s="61"/>
      <c r="K161" s="61"/>
      <c r="IO161" s="45"/>
      <c r="IP161" s="45"/>
      <c r="IQ161" s="45"/>
      <c r="IR161" s="45"/>
      <c r="IS161" s="45"/>
      <c r="IT161" s="45"/>
    </row>
    <row r="162" spans="1:254">
      <c r="A162" s="65"/>
      <c r="B162" s="90" t="s">
        <v>368</v>
      </c>
      <c r="C162" s="120"/>
      <c r="D162" s="60"/>
      <c r="E162" s="60"/>
      <c r="F162" s="60"/>
      <c r="G162" s="87"/>
      <c r="H162" s="87"/>
      <c r="I162" s="87"/>
      <c r="J162" s="61"/>
      <c r="K162" s="61"/>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row>
    <row r="163" spans="1:254" ht="60">
      <c r="A163" s="58"/>
      <c r="B163" s="90" t="s">
        <v>370</v>
      </c>
      <c r="C163" s="120"/>
      <c r="D163" s="60"/>
      <c r="E163" s="60"/>
      <c r="F163" s="60"/>
      <c r="G163" s="87"/>
      <c r="H163" s="87"/>
      <c r="I163" s="87"/>
      <c r="J163" s="61"/>
      <c r="K163" s="61"/>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row>
    <row r="164" spans="1:254" ht="30">
      <c r="A164" s="58"/>
      <c r="B164" s="90" t="s">
        <v>405</v>
      </c>
      <c r="C164" s="120"/>
      <c r="D164" s="60"/>
      <c r="E164" s="60"/>
      <c r="F164" s="60"/>
      <c r="G164" s="87"/>
      <c r="H164" s="87"/>
      <c r="I164" s="87"/>
      <c r="J164" s="61"/>
      <c r="K164" s="61"/>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row>
    <row r="165" spans="1:254" ht="30">
      <c r="A165" s="58"/>
      <c r="B165" s="90" t="s">
        <v>406</v>
      </c>
      <c r="C165" s="120">
        <f t="shared" ref="C165:H165" si="136">C166+C167</f>
        <v>0</v>
      </c>
      <c r="D165" s="120">
        <f t="shared" si="136"/>
        <v>0</v>
      </c>
      <c r="E165" s="120">
        <f t="shared" si="136"/>
        <v>0</v>
      </c>
      <c r="F165" s="120">
        <f t="shared" si="136"/>
        <v>0</v>
      </c>
      <c r="G165" s="120">
        <f t="shared" si="136"/>
        <v>0</v>
      </c>
      <c r="H165" s="120">
        <f t="shared" si="136"/>
        <v>0</v>
      </c>
      <c r="I165" s="120">
        <f t="shared" ref="I165" si="137">I166+I167</f>
        <v>0</v>
      </c>
      <c r="J165" s="61"/>
      <c r="K165" s="61"/>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row>
    <row r="166" spans="1:254">
      <c r="A166" s="58"/>
      <c r="B166" s="90" t="s">
        <v>368</v>
      </c>
      <c r="C166" s="120"/>
      <c r="D166" s="60"/>
      <c r="E166" s="60"/>
      <c r="F166" s="60"/>
      <c r="G166" s="87"/>
      <c r="H166" s="87"/>
      <c r="I166" s="87"/>
      <c r="J166" s="61"/>
      <c r="K166" s="61"/>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row>
    <row r="167" spans="1:254" ht="60">
      <c r="A167" s="65"/>
      <c r="B167" s="90" t="s">
        <v>370</v>
      </c>
      <c r="C167" s="120"/>
      <c r="D167" s="60"/>
      <c r="E167" s="60"/>
      <c r="F167" s="60"/>
      <c r="G167" s="87"/>
      <c r="H167" s="87"/>
      <c r="I167" s="87"/>
      <c r="J167" s="61"/>
      <c r="K167" s="61"/>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row>
    <row r="168" spans="1:254" ht="30" customHeight="1">
      <c r="A168" s="65"/>
      <c r="B168" s="90" t="s">
        <v>407</v>
      </c>
      <c r="C168" s="120"/>
      <c r="D168" s="60"/>
      <c r="E168" s="60"/>
      <c r="F168" s="60"/>
      <c r="G168" s="87"/>
      <c r="H168" s="87"/>
      <c r="I168" s="87"/>
      <c r="J168" s="61"/>
      <c r="K168" s="61"/>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row>
    <row r="169" spans="1:254" ht="16.5" customHeight="1">
      <c r="A169" s="65"/>
      <c r="B169" s="69" t="s">
        <v>361</v>
      </c>
      <c r="C169" s="120"/>
      <c r="D169" s="60"/>
      <c r="E169" s="60"/>
      <c r="F169" s="60"/>
      <c r="G169" s="87"/>
      <c r="H169" s="87"/>
      <c r="I169" s="87"/>
      <c r="J169" s="61"/>
      <c r="K169" s="61"/>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row>
    <row r="170" spans="1:254">
      <c r="A170" s="58" t="s">
        <v>408</v>
      </c>
      <c r="B170" s="69" t="s">
        <v>409</v>
      </c>
      <c r="C170" s="118">
        <f t="shared" ref="C170:H170" si="138">C171+C172</f>
        <v>0</v>
      </c>
      <c r="D170" s="118">
        <f t="shared" si="138"/>
        <v>14805730</v>
      </c>
      <c r="E170" s="118">
        <f t="shared" si="138"/>
        <v>14805730</v>
      </c>
      <c r="F170" s="118">
        <f t="shared" si="138"/>
        <v>5407000</v>
      </c>
      <c r="G170" s="118">
        <f t="shared" si="138"/>
        <v>5407000</v>
      </c>
      <c r="H170" s="118">
        <f t="shared" si="138"/>
        <v>1625858.6800000002</v>
      </c>
      <c r="I170" s="118">
        <f t="shared" ref="I170" si="139">I171+I172</f>
        <v>3781141.32</v>
      </c>
      <c r="J170" s="61"/>
      <c r="K170" s="61"/>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row>
    <row r="171" spans="1:254" ht="16.5" customHeight="1">
      <c r="A171" s="58"/>
      <c r="B171" s="69" t="s">
        <v>368</v>
      </c>
      <c r="C171" s="118"/>
      <c r="D171" s="60">
        <v>14805730</v>
      </c>
      <c r="E171" s="60">
        <v>14805730</v>
      </c>
      <c r="F171" s="60">
        <v>5407000</v>
      </c>
      <c r="G171" s="96">
        <v>5407000</v>
      </c>
      <c r="H171" s="96">
        <f t="shared" ref="H171" si="140">G171-I171</f>
        <v>1625858.6800000002</v>
      </c>
      <c r="I171" s="96">
        <v>3781141.32</v>
      </c>
      <c r="J171" s="61"/>
      <c r="K171" s="61"/>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row>
    <row r="172" spans="1:254" ht="60">
      <c r="A172" s="58"/>
      <c r="B172" s="69" t="s">
        <v>370</v>
      </c>
      <c r="C172" s="118"/>
      <c r="D172" s="60"/>
      <c r="E172" s="60"/>
      <c r="F172" s="60"/>
      <c r="G172" s="68"/>
      <c r="H172" s="68"/>
      <c r="I172" s="68"/>
      <c r="J172" s="61"/>
      <c r="K172" s="61"/>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row>
    <row r="173" spans="1:254" ht="16.5" customHeight="1">
      <c r="A173" s="65"/>
      <c r="B173" s="69" t="s">
        <v>361</v>
      </c>
      <c r="C173" s="118"/>
      <c r="D173" s="60"/>
      <c r="E173" s="60"/>
      <c r="F173" s="60"/>
      <c r="G173" s="68"/>
      <c r="H173" s="68"/>
      <c r="I173" s="68"/>
      <c r="J173" s="61"/>
      <c r="K173" s="61"/>
      <c r="L173" s="62"/>
      <c r="IN173" s="62"/>
    </row>
    <row r="174" spans="1:254">
      <c r="A174" s="65" t="s">
        <v>410</v>
      </c>
      <c r="B174" s="69" t="s">
        <v>411</v>
      </c>
      <c r="C174" s="120">
        <f t="shared" ref="C174:H174" si="141">C175+C176</f>
        <v>0</v>
      </c>
      <c r="D174" s="120">
        <f t="shared" si="141"/>
        <v>1568000</v>
      </c>
      <c r="E174" s="120">
        <f t="shared" si="141"/>
        <v>1568000</v>
      </c>
      <c r="F174" s="120">
        <f t="shared" si="141"/>
        <v>988000</v>
      </c>
      <c r="G174" s="120">
        <f t="shared" si="141"/>
        <v>986149.32</v>
      </c>
      <c r="H174" s="120">
        <f t="shared" si="141"/>
        <v>548149.31999999995</v>
      </c>
      <c r="I174" s="120">
        <f t="shared" ref="I174" si="142">I175+I176</f>
        <v>438000</v>
      </c>
      <c r="J174" s="61"/>
      <c r="K174" s="61"/>
      <c r="IN174" s="62"/>
    </row>
    <row r="175" spans="1:254">
      <c r="A175" s="65"/>
      <c r="B175" s="69" t="s">
        <v>368</v>
      </c>
      <c r="C175" s="120"/>
      <c r="D175" s="60">
        <v>1568000</v>
      </c>
      <c r="E175" s="60">
        <v>1568000</v>
      </c>
      <c r="F175" s="60">
        <v>988000</v>
      </c>
      <c r="G175" s="136">
        <v>986149.32</v>
      </c>
      <c r="H175" s="96">
        <f t="shared" ref="H175" si="143">G175-I175</f>
        <v>548149.31999999995</v>
      </c>
      <c r="I175" s="136">
        <v>438000</v>
      </c>
      <c r="J175" s="61"/>
      <c r="K175" s="61"/>
      <c r="IN175" s="62"/>
    </row>
    <row r="176" spans="1:254" ht="60">
      <c r="A176" s="65"/>
      <c r="B176" s="69" t="s">
        <v>370</v>
      </c>
      <c r="C176" s="120"/>
      <c r="D176" s="60"/>
      <c r="E176" s="60"/>
      <c r="F176" s="60"/>
      <c r="G176" s="75"/>
      <c r="H176" s="75"/>
      <c r="I176" s="75"/>
      <c r="J176" s="61"/>
      <c r="K176" s="61"/>
      <c r="IN176" s="62"/>
    </row>
    <row r="177" spans="1:248">
      <c r="A177" s="65"/>
      <c r="B177" s="69" t="s">
        <v>361</v>
      </c>
      <c r="C177" s="120"/>
      <c r="D177" s="60"/>
      <c r="E177" s="60"/>
      <c r="F177" s="60"/>
      <c r="G177" s="75"/>
      <c r="H177" s="75"/>
      <c r="I177" s="75"/>
      <c r="J177" s="61"/>
      <c r="K177" s="61"/>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row>
    <row r="178" spans="1:248">
      <c r="A178" s="65" t="s">
        <v>412</v>
      </c>
      <c r="B178" s="63" t="s">
        <v>413</v>
      </c>
      <c r="C178" s="119">
        <f>+C179+C190+C195+C200+C212</f>
        <v>0</v>
      </c>
      <c r="D178" s="119">
        <f t="shared" ref="D178:H178" si="144">+D179+D190+D195+D200+D212</f>
        <v>37227320</v>
      </c>
      <c r="E178" s="119">
        <f t="shared" si="144"/>
        <v>37195030</v>
      </c>
      <c r="F178" s="119">
        <f t="shared" si="144"/>
        <v>18742030</v>
      </c>
      <c r="G178" s="119">
        <f t="shared" si="144"/>
        <v>18373869.030000001</v>
      </c>
      <c r="H178" s="119">
        <f t="shared" si="144"/>
        <v>5930176.7499999991</v>
      </c>
      <c r="I178" s="119">
        <f t="shared" ref="I178" si="145">+I179+I190+I195+I200+I212</f>
        <v>12443692.279999999</v>
      </c>
      <c r="J178" s="61"/>
      <c r="K178" s="61"/>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c r="HF178" s="62"/>
      <c r="HG178" s="62"/>
      <c r="HH178" s="62"/>
      <c r="HI178" s="62"/>
      <c r="HJ178" s="62"/>
      <c r="HK178" s="62"/>
      <c r="HL178" s="62"/>
      <c r="HM178" s="62"/>
      <c r="HN178" s="62"/>
      <c r="HO178" s="62"/>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row>
    <row r="179" spans="1:248">
      <c r="A179" s="65" t="s">
        <v>414</v>
      </c>
      <c r="B179" s="63" t="s">
        <v>415</v>
      </c>
      <c r="C179" s="118">
        <f>+C180+C184+C185+C186+C187+C188</f>
        <v>0</v>
      </c>
      <c r="D179" s="118">
        <f t="shared" ref="D179:H179" si="146">+D180+D184+D185+D186+D187+D188</f>
        <v>21833000</v>
      </c>
      <c r="E179" s="118">
        <f t="shared" si="146"/>
        <v>21008000</v>
      </c>
      <c r="F179" s="118">
        <f t="shared" si="146"/>
        <v>10239000</v>
      </c>
      <c r="G179" s="118">
        <f t="shared" si="146"/>
        <v>10001030.600000001</v>
      </c>
      <c r="H179" s="118">
        <f t="shared" si="146"/>
        <v>3372295.0000000005</v>
      </c>
      <c r="I179" s="118">
        <f t="shared" ref="I179" si="147">+I180+I184+I185+I186+I187+I188</f>
        <v>6628735.5999999996</v>
      </c>
      <c r="J179" s="61"/>
      <c r="K179" s="61"/>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row>
    <row r="180" spans="1:248" ht="16.5" customHeight="1">
      <c r="A180" s="65"/>
      <c r="B180" s="91" t="s">
        <v>514</v>
      </c>
      <c r="C180" s="120">
        <f>C181+C182+C183</f>
        <v>0</v>
      </c>
      <c r="D180" s="120">
        <v>18977000</v>
      </c>
      <c r="E180" s="120">
        <v>19453000</v>
      </c>
      <c r="F180" s="120">
        <v>9403000</v>
      </c>
      <c r="G180" s="120">
        <f t="shared" ref="G180:H180" si="148">G181+G182+G183</f>
        <v>9327364.6000000015</v>
      </c>
      <c r="H180" s="120">
        <f t="shared" si="148"/>
        <v>3150884.0000000005</v>
      </c>
      <c r="I180" s="120">
        <f t="shared" ref="I180" si="149">I181+I182+I183</f>
        <v>6176480.5999999996</v>
      </c>
      <c r="J180" s="61"/>
      <c r="K180" s="61"/>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row>
    <row r="181" spans="1:248" ht="16.5" customHeight="1">
      <c r="A181" s="65"/>
      <c r="B181" s="117" t="s">
        <v>417</v>
      </c>
      <c r="C181" s="120"/>
      <c r="D181" s="60">
        <v>18977000</v>
      </c>
      <c r="E181" s="60">
        <v>19453000</v>
      </c>
      <c r="F181" s="60">
        <v>9403000</v>
      </c>
      <c r="G181" s="96">
        <v>4317947.4000000004</v>
      </c>
      <c r="H181" s="96">
        <f t="shared" ref="H181:H182" si="150">G181-I181</f>
        <v>1478641.2000000002</v>
      </c>
      <c r="I181" s="96">
        <v>2839306.2</v>
      </c>
      <c r="J181" s="61"/>
      <c r="K181" s="61"/>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row>
    <row r="182" spans="1:248">
      <c r="A182" s="65"/>
      <c r="B182" s="117" t="s">
        <v>418</v>
      </c>
      <c r="C182" s="120"/>
      <c r="D182" s="60"/>
      <c r="E182" s="60"/>
      <c r="F182" s="60"/>
      <c r="G182" s="96">
        <v>5009417.2</v>
      </c>
      <c r="H182" s="96">
        <f t="shared" si="150"/>
        <v>1672242.8000000003</v>
      </c>
      <c r="I182" s="96">
        <v>3337174.4</v>
      </c>
      <c r="J182" s="61"/>
      <c r="K182" s="61"/>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62"/>
      <c r="HC182" s="62"/>
      <c r="HD182" s="62"/>
      <c r="HE182" s="62"/>
      <c r="HF182" s="62"/>
      <c r="HG182" s="62"/>
      <c r="HH182" s="62"/>
      <c r="HI182" s="62"/>
      <c r="HJ182" s="62"/>
      <c r="HK182" s="62"/>
      <c r="HL182" s="62"/>
      <c r="HM182" s="62"/>
      <c r="HN182" s="62"/>
      <c r="HO182" s="62"/>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row>
    <row r="183" spans="1:248">
      <c r="A183" s="65"/>
      <c r="B183" s="117" t="s">
        <v>513</v>
      </c>
      <c r="C183" s="120"/>
      <c r="D183" s="60"/>
      <c r="E183" s="60"/>
      <c r="F183" s="60"/>
      <c r="G183" s="96"/>
      <c r="H183" s="68"/>
      <c r="I183" s="96"/>
      <c r="J183" s="61"/>
      <c r="K183" s="61"/>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c r="HO183" s="62"/>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row>
    <row r="184" spans="1:248">
      <c r="A184" s="58"/>
      <c r="B184" s="91" t="s">
        <v>419</v>
      </c>
      <c r="C184" s="120"/>
      <c r="D184" s="60">
        <v>1188000</v>
      </c>
      <c r="E184" s="60">
        <v>1188000</v>
      </c>
      <c r="F184" s="60">
        <v>586000</v>
      </c>
      <c r="G184" s="66">
        <v>557221</v>
      </c>
      <c r="H184" s="96">
        <f t="shared" ref="H184:H186" si="151">G184-I184</f>
        <v>177906</v>
      </c>
      <c r="I184" s="66">
        <v>379315</v>
      </c>
      <c r="J184" s="61"/>
      <c r="K184" s="61"/>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62"/>
      <c r="HC184" s="62"/>
      <c r="HD184" s="62"/>
      <c r="HE184" s="62"/>
      <c r="HF184" s="62"/>
      <c r="HG184" s="62"/>
      <c r="HH184" s="62"/>
      <c r="HI184" s="62"/>
      <c r="HJ184" s="62"/>
      <c r="HK184" s="62"/>
      <c r="HL184" s="62"/>
      <c r="HM184" s="62"/>
      <c r="HN184" s="62"/>
      <c r="HO184" s="62"/>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row>
    <row r="185" spans="1:248" ht="30">
      <c r="A185" s="58"/>
      <c r="B185" s="91" t="s">
        <v>420</v>
      </c>
      <c r="C185" s="120"/>
      <c r="D185" s="60">
        <v>135000</v>
      </c>
      <c r="E185" s="60">
        <v>135000</v>
      </c>
      <c r="F185" s="60">
        <v>135000</v>
      </c>
      <c r="G185" s="66">
        <v>4095</v>
      </c>
      <c r="H185" s="96">
        <f t="shared" si="151"/>
        <v>1155</v>
      </c>
      <c r="I185" s="66">
        <v>2940</v>
      </c>
      <c r="J185" s="61"/>
      <c r="K185" s="61"/>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row>
    <row r="186" spans="1:248" ht="45">
      <c r="A186" s="58"/>
      <c r="B186" s="91" t="s">
        <v>421</v>
      </c>
      <c r="C186" s="120"/>
      <c r="D186" s="60">
        <v>231000</v>
      </c>
      <c r="E186" s="60">
        <v>231000</v>
      </c>
      <c r="F186" s="60">
        <v>114000</v>
      </c>
      <c r="G186" s="66">
        <v>112350</v>
      </c>
      <c r="H186" s="96">
        <f t="shared" si="151"/>
        <v>42350</v>
      </c>
      <c r="I186" s="66">
        <v>70000</v>
      </c>
      <c r="J186" s="61"/>
      <c r="K186" s="61"/>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62"/>
      <c r="HC186" s="62"/>
      <c r="HD186" s="62"/>
      <c r="HE186" s="62"/>
      <c r="HF186" s="62"/>
      <c r="HG186" s="62"/>
      <c r="HH186" s="62"/>
      <c r="HI186" s="62"/>
      <c r="HJ186" s="62"/>
      <c r="HK186" s="62"/>
      <c r="HL186" s="62"/>
      <c r="HM186" s="62"/>
      <c r="HN186" s="62"/>
      <c r="HO186" s="62"/>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row>
    <row r="187" spans="1:248" ht="60">
      <c r="A187" s="58"/>
      <c r="B187" s="91" t="s">
        <v>370</v>
      </c>
      <c r="C187" s="120"/>
      <c r="D187" s="60"/>
      <c r="E187" s="60"/>
      <c r="F187" s="60"/>
      <c r="G187" s="92"/>
      <c r="H187" s="92"/>
      <c r="I187" s="92"/>
      <c r="J187" s="61"/>
      <c r="K187" s="61"/>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row>
    <row r="188" spans="1:248" ht="45">
      <c r="A188" s="58"/>
      <c r="B188" s="91" t="s">
        <v>509</v>
      </c>
      <c r="C188" s="120"/>
      <c r="D188" s="60">
        <v>1302000</v>
      </c>
      <c r="E188" s="60">
        <v>1000</v>
      </c>
      <c r="F188" s="60">
        <v>1000</v>
      </c>
      <c r="G188" s="92"/>
      <c r="H188" s="92"/>
      <c r="I188" s="92"/>
      <c r="J188" s="61"/>
      <c r="K188" s="61"/>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62"/>
      <c r="HC188" s="62"/>
      <c r="HD188" s="62"/>
      <c r="HE188" s="62"/>
      <c r="HF188" s="62"/>
      <c r="HG188" s="62"/>
      <c r="HH188" s="62"/>
      <c r="HI188" s="62"/>
      <c r="HJ188" s="62"/>
      <c r="HK188" s="62"/>
      <c r="HL188" s="62"/>
      <c r="HM188" s="62"/>
      <c r="HN188" s="62"/>
      <c r="HO188" s="62"/>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row>
    <row r="189" spans="1:248">
      <c r="A189" s="58"/>
      <c r="B189" s="69" t="s">
        <v>361</v>
      </c>
      <c r="C189" s="120"/>
      <c r="D189" s="60"/>
      <c r="E189" s="60"/>
      <c r="F189" s="60"/>
      <c r="G189" s="66">
        <v>-321.12</v>
      </c>
      <c r="H189" s="96">
        <f t="shared" ref="H189" si="152">G189-I189</f>
        <v>-321.12</v>
      </c>
      <c r="I189" s="66">
        <v>0</v>
      </c>
      <c r="J189" s="61"/>
      <c r="K189" s="61"/>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62"/>
      <c r="HC189" s="62"/>
      <c r="HD189" s="62"/>
      <c r="HE189" s="62"/>
      <c r="HF189" s="62"/>
      <c r="HG189" s="62"/>
      <c r="HH189" s="62"/>
      <c r="HI189" s="62"/>
      <c r="HJ189" s="62"/>
      <c r="HK189" s="62"/>
      <c r="HL189" s="62"/>
      <c r="HM189" s="62"/>
      <c r="HN189" s="62"/>
      <c r="HO189" s="62"/>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row>
    <row r="190" spans="1:248">
      <c r="A190" s="58" t="s">
        <v>422</v>
      </c>
      <c r="B190" s="93" t="s">
        <v>423</v>
      </c>
      <c r="C190" s="120">
        <f>C191+C192+C193</f>
        <v>0</v>
      </c>
      <c r="D190" s="120">
        <f t="shared" ref="D190:H190" si="153">D191+D192+D193</f>
        <v>8798000</v>
      </c>
      <c r="E190" s="120">
        <f t="shared" si="153"/>
        <v>9665000</v>
      </c>
      <c r="F190" s="120">
        <f t="shared" si="153"/>
        <v>5050000</v>
      </c>
      <c r="G190" s="120">
        <f t="shared" si="153"/>
        <v>5050000</v>
      </c>
      <c r="H190" s="120">
        <f t="shared" si="153"/>
        <v>1452723.4900000002</v>
      </c>
      <c r="I190" s="120">
        <f t="shared" ref="I190" si="154">I191+I192+I193</f>
        <v>3597276.51</v>
      </c>
      <c r="J190" s="61"/>
      <c r="K190" s="61"/>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62"/>
      <c r="HC190" s="62"/>
      <c r="HD190" s="62"/>
      <c r="HE190" s="62"/>
      <c r="HF190" s="62"/>
      <c r="HG190" s="62"/>
      <c r="HH190" s="62"/>
      <c r="HI190" s="62"/>
      <c r="HJ190" s="62"/>
      <c r="HK190" s="62"/>
      <c r="HL190" s="62"/>
      <c r="HM190" s="62"/>
      <c r="HN190" s="62"/>
      <c r="HO190" s="62"/>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row>
    <row r="191" spans="1:248">
      <c r="A191" s="58"/>
      <c r="B191" s="94" t="s">
        <v>368</v>
      </c>
      <c r="C191" s="120"/>
      <c r="D191" s="60">
        <v>8798000</v>
      </c>
      <c r="E191" s="60">
        <v>9665000</v>
      </c>
      <c r="F191" s="60">
        <v>5050000</v>
      </c>
      <c r="G191" s="120">
        <v>5050000</v>
      </c>
      <c r="H191" s="96">
        <f t="shared" ref="H191" si="155">G191-I191</f>
        <v>1452723.4900000002</v>
      </c>
      <c r="I191" s="120">
        <v>3597276.51</v>
      </c>
      <c r="J191" s="61"/>
      <c r="K191" s="61"/>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62"/>
      <c r="HC191" s="62"/>
      <c r="HD191" s="62"/>
      <c r="HE191" s="62"/>
      <c r="HF191" s="62"/>
      <c r="HG191" s="62"/>
      <c r="HH191" s="62"/>
      <c r="HI191" s="62"/>
      <c r="HJ191" s="62"/>
      <c r="HK191" s="62"/>
      <c r="HL191" s="62"/>
      <c r="HM191" s="62"/>
      <c r="HN191" s="62"/>
      <c r="HO191" s="62"/>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row>
    <row r="192" spans="1:248" ht="60">
      <c r="A192" s="58"/>
      <c r="B192" s="94" t="s">
        <v>370</v>
      </c>
      <c r="C192" s="120"/>
      <c r="D192" s="60"/>
      <c r="E192" s="60"/>
      <c r="F192" s="60"/>
      <c r="G192" s="67"/>
      <c r="H192" s="67"/>
      <c r="I192" s="67"/>
      <c r="J192" s="61"/>
      <c r="K192" s="61"/>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c r="HF192" s="62"/>
      <c r="HG192" s="62"/>
      <c r="HH192" s="62"/>
      <c r="HI192" s="62"/>
      <c r="HJ192" s="62"/>
      <c r="HK192" s="62"/>
      <c r="HL192" s="62"/>
      <c r="HM192" s="62"/>
      <c r="HN192" s="62"/>
      <c r="HO192" s="62"/>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row>
    <row r="193" spans="1:248" ht="30">
      <c r="A193" s="58"/>
      <c r="B193" s="94" t="s">
        <v>510</v>
      </c>
      <c r="C193" s="120"/>
      <c r="D193" s="60"/>
      <c r="E193" s="60"/>
      <c r="F193" s="60"/>
      <c r="G193" s="67"/>
      <c r="H193" s="67"/>
      <c r="I193" s="67"/>
      <c r="J193" s="61"/>
      <c r="K193" s="61"/>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62"/>
      <c r="HC193" s="62"/>
      <c r="HD193" s="62"/>
      <c r="HE193" s="62"/>
      <c r="HF193" s="62"/>
      <c r="HG193" s="62"/>
      <c r="HH193" s="62"/>
      <c r="HI193" s="62"/>
      <c r="HJ193" s="62"/>
      <c r="HK193" s="62"/>
      <c r="HL193" s="62"/>
      <c r="HM193" s="62"/>
      <c r="HN193" s="62"/>
      <c r="HO193" s="62"/>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row>
    <row r="194" spans="1:248">
      <c r="A194" s="58"/>
      <c r="B194" s="69" t="s">
        <v>361</v>
      </c>
      <c r="C194" s="120"/>
      <c r="D194" s="60"/>
      <c r="E194" s="60"/>
      <c r="F194" s="60"/>
      <c r="G194" s="66">
        <v>-196.68</v>
      </c>
      <c r="H194" s="96">
        <f t="shared" ref="H194" si="156">G194-I194</f>
        <v>0</v>
      </c>
      <c r="I194" s="66">
        <v>-196.68</v>
      </c>
      <c r="J194" s="61"/>
      <c r="K194" s="61"/>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IN194" s="62"/>
    </row>
    <row r="195" spans="1:248">
      <c r="A195" s="58" t="s">
        <v>424</v>
      </c>
      <c r="B195" s="95" t="s">
        <v>425</v>
      </c>
      <c r="C195" s="120">
        <f t="shared" ref="C195:H195" si="157">+C196+C197+C198</f>
        <v>0</v>
      </c>
      <c r="D195" s="120">
        <f t="shared" si="157"/>
        <v>612000</v>
      </c>
      <c r="E195" s="120">
        <f t="shared" si="157"/>
        <v>599000</v>
      </c>
      <c r="F195" s="120">
        <f t="shared" si="157"/>
        <v>289000</v>
      </c>
      <c r="G195" s="120">
        <f t="shared" si="157"/>
        <v>288148.43</v>
      </c>
      <c r="H195" s="120">
        <f t="shared" si="157"/>
        <v>101818.79999999999</v>
      </c>
      <c r="I195" s="120">
        <f t="shared" ref="I195" si="158">+I196+I197+I198</f>
        <v>186329.63</v>
      </c>
      <c r="J195" s="61"/>
      <c r="K195" s="61"/>
      <c r="L195" s="62"/>
      <c r="IN195" s="62"/>
    </row>
    <row r="196" spans="1:248">
      <c r="A196" s="58"/>
      <c r="B196" s="91" t="s">
        <v>416</v>
      </c>
      <c r="C196" s="120"/>
      <c r="D196" s="60">
        <v>612000</v>
      </c>
      <c r="E196" s="60">
        <v>599000</v>
      </c>
      <c r="F196" s="60">
        <v>289000</v>
      </c>
      <c r="G196" s="96">
        <v>288148.43</v>
      </c>
      <c r="H196" s="96">
        <f t="shared" ref="H196" si="159">G196-I196</f>
        <v>101818.79999999999</v>
      </c>
      <c r="I196" s="96">
        <v>186329.63</v>
      </c>
      <c r="J196" s="61"/>
      <c r="K196" s="61"/>
      <c r="M196" s="96"/>
      <c r="N196" s="96"/>
      <c r="O196" s="96"/>
      <c r="P196" s="96"/>
      <c r="Q196" s="96"/>
      <c r="R196" s="96"/>
      <c r="S196" s="96"/>
      <c r="T196" s="96"/>
      <c r="U196" s="96"/>
      <c r="V196" s="96"/>
      <c r="W196" s="96"/>
      <c r="X196" s="96"/>
      <c r="Y196" s="96"/>
      <c r="Z196" s="96"/>
      <c r="AA196" s="96"/>
      <c r="AB196" s="96"/>
      <c r="AC196" s="96"/>
      <c r="AD196" s="96"/>
      <c r="AE196" s="96"/>
      <c r="IN196" s="62"/>
    </row>
    <row r="197" spans="1:248" ht="30">
      <c r="A197" s="58"/>
      <c r="B197" s="91" t="s">
        <v>426</v>
      </c>
      <c r="C197" s="120"/>
      <c r="D197" s="60"/>
      <c r="E197" s="60"/>
      <c r="F197" s="60"/>
      <c r="G197" s="68"/>
      <c r="H197" s="68"/>
      <c r="I197" s="68"/>
      <c r="J197" s="61"/>
      <c r="K197" s="61"/>
      <c r="L197" s="96"/>
      <c r="M197" s="46"/>
      <c r="N197" s="46"/>
      <c r="O197" s="46"/>
      <c r="P197" s="46"/>
      <c r="Q197" s="46"/>
      <c r="R197" s="46"/>
      <c r="S197" s="46"/>
      <c r="T197" s="46"/>
      <c r="U197" s="46"/>
      <c r="V197" s="46"/>
      <c r="W197" s="46"/>
      <c r="X197" s="46"/>
      <c r="Y197" s="46"/>
      <c r="Z197" s="46"/>
      <c r="AA197" s="46"/>
      <c r="AB197" s="46"/>
      <c r="AC197" s="46"/>
      <c r="AD197" s="46"/>
      <c r="AE197" s="46"/>
      <c r="IN197" s="62"/>
    </row>
    <row r="198" spans="1:248" ht="60">
      <c r="A198" s="58"/>
      <c r="B198" s="91" t="s">
        <v>370</v>
      </c>
      <c r="C198" s="120"/>
      <c r="D198" s="60"/>
      <c r="E198" s="60"/>
      <c r="F198" s="60"/>
      <c r="G198" s="68"/>
      <c r="H198" s="68"/>
      <c r="I198" s="68"/>
      <c r="J198" s="61"/>
      <c r="K198" s="61"/>
      <c r="L198" s="46"/>
      <c r="M198" s="46"/>
      <c r="N198" s="46"/>
      <c r="O198" s="46"/>
      <c r="P198" s="46"/>
      <c r="Q198" s="46"/>
      <c r="R198" s="46"/>
      <c r="S198" s="46"/>
      <c r="T198" s="46"/>
      <c r="U198" s="46"/>
      <c r="V198" s="46"/>
      <c r="W198" s="46"/>
      <c r="X198" s="46"/>
      <c r="Y198" s="46"/>
      <c r="Z198" s="46"/>
      <c r="AA198" s="46"/>
      <c r="AB198" s="46"/>
      <c r="AC198" s="46"/>
      <c r="AD198" s="46"/>
      <c r="AE198" s="46"/>
    </row>
    <row r="199" spans="1:248">
      <c r="A199" s="58"/>
      <c r="B199" s="69" t="s">
        <v>361</v>
      </c>
      <c r="C199" s="120"/>
      <c r="D199" s="60"/>
      <c r="E199" s="60"/>
      <c r="F199" s="60"/>
      <c r="G199" s="96">
        <v>-188</v>
      </c>
      <c r="H199" s="96">
        <f t="shared" ref="H199:H201" si="160">G199-I199</f>
        <v>0</v>
      </c>
      <c r="I199" s="96">
        <v>-188</v>
      </c>
      <c r="J199" s="61"/>
      <c r="K199" s="61"/>
      <c r="L199" s="46"/>
    </row>
    <row r="200" spans="1:248">
      <c r="A200" s="58" t="s">
        <v>427</v>
      </c>
      <c r="B200" s="95" t="s">
        <v>428</v>
      </c>
      <c r="C200" s="118">
        <f>+C201+C202+C206+C209+C203+C210</f>
        <v>0</v>
      </c>
      <c r="D200" s="118">
        <f t="shared" ref="D200:H200" si="161">+D201+D202+D206+D209+D203+D210</f>
        <v>5413320</v>
      </c>
      <c r="E200" s="118">
        <f t="shared" si="161"/>
        <v>5352030</v>
      </c>
      <c r="F200" s="118">
        <f t="shared" si="161"/>
        <v>2901030</v>
      </c>
      <c r="G200" s="118">
        <f t="shared" si="161"/>
        <v>2772290</v>
      </c>
      <c r="H200" s="118">
        <f t="shared" si="161"/>
        <v>908379.89999999991</v>
      </c>
      <c r="I200" s="118">
        <f t="shared" ref="I200" si="162">+I201+I202+I206+I209+I203+I210</f>
        <v>1863910.1</v>
      </c>
      <c r="J200" s="61"/>
      <c r="K200" s="61"/>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c r="EO200" s="62"/>
      <c r="EP200" s="62"/>
      <c r="EQ200" s="62"/>
      <c r="ER200" s="62"/>
      <c r="ES200" s="62"/>
      <c r="ET200" s="62"/>
      <c r="EU200" s="62"/>
      <c r="EV200" s="62"/>
      <c r="EW200" s="62"/>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62"/>
      <c r="HC200" s="62"/>
      <c r="HD200" s="62"/>
      <c r="HE200" s="62"/>
      <c r="HF200" s="62"/>
      <c r="HG200" s="62"/>
      <c r="HH200" s="62"/>
      <c r="HI200" s="62"/>
      <c r="HJ200" s="62"/>
      <c r="HK200" s="62"/>
      <c r="HL200" s="62"/>
      <c r="HM200" s="62"/>
      <c r="HN200" s="62"/>
      <c r="HO200" s="62"/>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row>
    <row r="201" spans="1:248">
      <c r="A201" s="58"/>
      <c r="B201" s="66" t="s">
        <v>429</v>
      </c>
      <c r="C201" s="120"/>
      <c r="D201" s="60">
        <v>5413320</v>
      </c>
      <c r="E201" s="60">
        <v>5352030</v>
      </c>
      <c r="F201" s="60">
        <v>2901030</v>
      </c>
      <c r="G201" s="96">
        <v>2772290</v>
      </c>
      <c r="H201" s="96">
        <f t="shared" si="160"/>
        <v>908379.89999999991</v>
      </c>
      <c r="I201" s="96">
        <v>1863910.1</v>
      </c>
      <c r="J201" s="61"/>
      <c r="K201" s="61"/>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row>
    <row r="202" spans="1:248" ht="60">
      <c r="A202" s="58"/>
      <c r="B202" s="66" t="s">
        <v>370</v>
      </c>
      <c r="C202" s="120"/>
      <c r="D202" s="60"/>
      <c r="E202" s="60"/>
      <c r="F202" s="60"/>
      <c r="G202" s="68"/>
      <c r="H202" s="68"/>
      <c r="I202" s="68"/>
      <c r="J202" s="61"/>
      <c r="K202" s="61"/>
      <c r="L202" s="62"/>
    </row>
    <row r="203" spans="1:248">
      <c r="A203" s="58"/>
      <c r="B203" s="66" t="s">
        <v>430</v>
      </c>
      <c r="C203" s="120">
        <f t="shared" ref="C203:H203" si="163">C204+C205</f>
        <v>0</v>
      </c>
      <c r="D203" s="120">
        <f t="shared" si="163"/>
        <v>0</v>
      </c>
      <c r="E203" s="120">
        <f t="shared" si="163"/>
        <v>0</v>
      </c>
      <c r="F203" s="120">
        <f t="shared" si="163"/>
        <v>0</v>
      </c>
      <c r="G203" s="120">
        <f t="shared" si="163"/>
        <v>0</v>
      </c>
      <c r="H203" s="120">
        <f t="shared" si="163"/>
        <v>0</v>
      </c>
      <c r="I203" s="120">
        <f t="shared" ref="I203" si="164">I204+I205</f>
        <v>0</v>
      </c>
      <c r="J203" s="61"/>
      <c r="K203" s="61"/>
      <c r="L203" s="62"/>
    </row>
    <row r="204" spans="1:248">
      <c r="A204" s="58"/>
      <c r="B204" s="66" t="s">
        <v>368</v>
      </c>
      <c r="C204" s="120"/>
      <c r="D204" s="60"/>
      <c r="E204" s="60"/>
      <c r="F204" s="60"/>
      <c r="G204" s="68"/>
      <c r="H204" s="68"/>
      <c r="I204" s="68"/>
      <c r="J204" s="61"/>
      <c r="K204" s="61"/>
      <c r="L204" s="62"/>
    </row>
    <row r="205" spans="1:248" ht="60">
      <c r="A205" s="58"/>
      <c r="B205" s="66" t="s">
        <v>370</v>
      </c>
      <c r="C205" s="120"/>
      <c r="D205" s="60"/>
      <c r="E205" s="60"/>
      <c r="F205" s="60"/>
      <c r="G205" s="68"/>
      <c r="H205" s="68"/>
      <c r="I205" s="68"/>
      <c r="J205" s="61"/>
      <c r="K205" s="61"/>
      <c r="L205" s="62"/>
    </row>
    <row r="206" spans="1:248" ht="30">
      <c r="A206" s="58"/>
      <c r="B206" s="66" t="s">
        <v>431</v>
      </c>
      <c r="C206" s="120">
        <f t="shared" ref="C206:H206" si="165">C207+C208</f>
        <v>0</v>
      </c>
      <c r="D206" s="120">
        <f t="shared" si="165"/>
        <v>0</v>
      </c>
      <c r="E206" s="120">
        <f t="shared" si="165"/>
        <v>0</v>
      </c>
      <c r="F206" s="120">
        <f t="shared" si="165"/>
        <v>0</v>
      </c>
      <c r="G206" s="120">
        <f t="shared" si="165"/>
        <v>0</v>
      </c>
      <c r="H206" s="120">
        <f t="shared" si="165"/>
        <v>0</v>
      </c>
      <c r="I206" s="120">
        <f t="shared" ref="I206" si="166">I207+I208</f>
        <v>0</v>
      </c>
      <c r="J206" s="61"/>
      <c r="K206" s="61"/>
    </row>
    <row r="207" spans="1:248">
      <c r="A207" s="65"/>
      <c r="B207" s="66" t="s">
        <v>368</v>
      </c>
      <c r="C207" s="120"/>
      <c r="D207" s="60"/>
      <c r="E207" s="60"/>
      <c r="F207" s="60"/>
      <c r="G207" s="68"/>
      <c r="H207" s="68"/>
      <c r="I207" s="68"/>
      <c r="J207" s="61"/>
      <c r="K207" s="61"/>
    </row>
    <row r="208" spans="1:248" ht="60">
      <c r="A208" s="65"/>
      <c r="B208" s="66" t="s">
        <v>370</v>
      </c>
      <c r="C208" s="120"/>
      <c r="D208" s="60"/>
      <c r="E208" s="60"/>
      <c r="F208" s="60"/>
      <c r="G208" s="68"/>
      <c r="H208" s="68"/>
      <c r="I208" s="68"/>
      <c r="J208" s="61"/>
      <c r="K208" s="61"/>
      <c r="IN208" s="62"/>
    </row>
    <row r="209" spans="1:248" ht="30">
      <c r="A209" s="58"/>
      <c r="B209" s="66" t="s">
        <v>432</v>
      </c>
      <c r="C209" s="120"/>
      <c r="D209" s="60"/>
      <c r="E209" s="60"/>
      <c r="F209" s="60"/>
      <c r="G209" s="68"/>
      <c r="H209" s="68"/>
      <c r="I209" s="68"/>
      <c r="J209" s="61"/>
      <c r="K209" s="61"/>
      <c r="IN209" s="62"/>
    </row>
    <row r="210" spans="1:248">
      <c r="A210" s="65"/>
      <c r="B210" s="66" t="s">
        <v>511</v>
      </c>
      <c r="C210" s="120"/>
      <c r="D210" s="60"/>
      <c r="E210" s="60"/>
      <c r="F210" s="60"/>
      <c r="G210" s="68"/>
      <c r="H210" s="68"/>
      <c r="I210" s="68"/>
      <c r="J210" s="61"/>
      <c r="K210" s="61"/>
    </row>
    <row r="211" spans="1:248">
      <c r="A211" s="65"/>
      <c r="B211" s="69" t="s">
        <v>361</v>
      </c>
      <c r="C211" s="120"/>
      <c r="D211" s="60"/>
      <c r="E211" s="60"/>
      <c r="F211" s="60"/>
      <c r="G211" s="96">
        <v>-154.19999999999999</v>
      </c>
      <c r="H211" s="96">
        <f t="shared" ref="H211:H213" si="167">G211-I211</f>
        <v>0</v>
      </c>
      <c r="I211" s="96">
        <v>-154.19999999999999</v>
      </c>
      <c r="J211" s="61"/>
      <c r="K211" s="61"/>
    </row>
    <row r="212" spans="1:248" ht="16.5" customHeight="1">
      <c r="A212" s="65" t="s">
        <v>433</v>
      </c>
      <c r="B212" s="95" t="s">
        <v>434</v>
      </c>
      <c r="C212" s="120">
        <f>+C213+C214+C215</f>
        <v>0</v>
      </c>
      <c r="D212" s="120">
        <f t="shared" ref="D212:H212" si="168">+D213+D214+D215</f>
        <v>571000</v>
      </c>
      <c r="E212" s="120">
        <f t="shared" si="168"/>
        <v>571000</v>
      </c>
      <c r="F212" s="120">
        <f t="shared" si="168"/>
        <v>263000</v>
      </c>
      <c r="G212" s="120">
        <f t="shared" si="168"/>
        <v>262400</v>
      </c>
      <c r="H212" s="120">
        <f t="shared" si="168"/>
        <v>94959.56</v>
      </c>
      <c r="I212" s="120">
        <f t="shared" ref="I212" si="169">+I213+I214+I215</f>
        <v>167440.44</v>
      </c>
      <c r="J212" s="61"/>
      <c r="K212" s="61"/>
    </row>
    <row r="213" spans="1:248">
      <c r="A213" s="65"/>
      <c r="B213" s="91" t="s">
        <v>416</v>
      </c>
      <c r="C213" s="120"/>
      <c r="D213" s="60">
        <v>571000</v>
      </c>
      <c r="E213" s="60">
        <v>571000</v>
      </c>
      <c r="F213" s="60">
        <v>263000</v>
      </c>
      <c r="G213" s="96">
        <v>262400</v>
      </c>
      <c r="H213" s="96">
        <f t="shared" si="167"/>
        <v>94959.56</v>
      </c>
      <c r="I213" s="96">
        <v>167440.44</v>
      </c>
      <c r="J213" s="61"/>
      <c r="K213" s="61"/>
    </row>
    <row r="214" spans="1:248" ht="30">
      <c r="A214" s="65"/>
      <c r="B214" s="91" t="s">
        <v>426</v>
      </c>
      <c r="C214" s="120"/>
      <c r="D214" s="60"/>
      <c r="E214" s="60"/>
      <c r="F214" s="60"/>
      <c r="G214" s="68"/>
      <c r="H214" s="68"/>
      <c r="I214" s="68"/>
      <c r="J214" s="61"/>
      <c r="K214" s="61"/>
    </row>
    <row r="215" spans="1:248" ht="60">
      <c r="A215" s="65"/>
      <c r="B215" s="91" t="s">
        <v>370</v>
      </c>
      <c r="C215" s="120"/>
      <c r="D215" s="60"/>
      <c r="E215" s="60"/>
      <c r="F215" s="60"/>
      <c r="G215" s="68"/>
      <c r="H215" s="68"/>
      <c r="I215" s="68"/>
      <c r="J215" s="61"/>
      <c r="K215" s="61"/>
    </row>
    <row r="216" spans="1:248">
      <c r="A216" s="65"/>
      <c r="B216" s="69" t="s">
        <v>361</v>
      </c>
      <c r="C216" s="120"/>
      <c r="D216" s="60"/>
      <c r="E216" s="60"/>
      <c r="F216" s="60"/>
      <c r="G216" s="68"/>
      <c r="H216" s="68"/>
      <c r="I216" s="68"/>
      <c r="J216" s="61"/>
      <c r="K216" s="61"/>
    </row>
    <row r="217" spans="1:248">
      <c r="A217" s="65" t="s">
        <v>435</v>
      </c>
      <c r="B217" s="63" t="s">
        <v>436</v>
      </c>
      <c r="C217" s="120">
        <f t="shared" ref="C217:H217" si="170">C218+C219</f>
        <v>0</v>
      </c>
      <c r="D217" s="120">
        <f t="shared" si="170"/>
        <v>192000</v>
      </c>
      <c r="E217" s="120">
        <f t="shared" si="170"/>
        <v>192000</v>
      </c>
      <c r="F217" s="120">
        <f t="shared" si="170"/>
        <v>96250</v>
      </c>
      <c r="G217" s="120">
        <f t="shared" si="170"/>
        <v>96250</v>
      </c>
      <c r="H217" s="120">
        <f t="shared" si="170"/>
        <v>32250</v>
      </c>
      <c r="I217" s="120">
        <f t="shared" ref="I217" si="171">I218+I219</f>
        <v>64000</v>
      </c>
      <c r="J217" s="61"/>
      <c r="K217" s="61"/>
    </row>
    <row r="218" spans="1:248">
      <c r="A218" s="65"/>
      <c r="B218" s="97" t="s">
        <v>368</v>
      </c>
      <c r="C218" s="120"/>
      <c r="D218" s="60">
        <v>192000</v>
      </c>
      <c r="E218" s="60">
        <v>192000</v>
      </c>
      <c r="F218" s="60">
        <v>96250</v>
      </c>
      <c r="G218" s="135">
        <v>96250</v>
      </c>
      <c r="H218" s="96">
        <f t="shared" ref="H218" si="172">G218-I218</f>
        <v>32250</v>
      </c>
      <c r="I218" s="135">
        <v>64000</v>
      </c>
      <c r="J218" s="61"/>
      <c r="K218" s="61"/>
    </row>
    <row r="219" spans="1:248" ht="60">
      <c r="A219" s="65"/>
      <c r="B219" s="97" t="s">
        <v>370</v>
      </c>
      <c r="C219" s="120"/>
      <c r="D219" s="60"/>
      <c r="E219" s="60"/>
      <c r="F219" s="60"/>
      <c r="G219" s="83"/>
      <c r="H219" s="83"/>
      <c r="I219" s="83"/>
      <c r="J219" s="61"/>
      <c r="K219" s="61"/>
    </row>
    <row r="220" spans="1:248">
      <c r="A220" s="65"/>
      <c r="B220" s="69" t="s">
        <v>361</v>
      </c>
      <c r="C220" s="120"/>
      <c r="D220" s="60"/>
      <c r="E220" s="60"/>
      <c r="F220" s="60"/>
      <c r="G220" s="83"/>
      <c r="H220" s="83"/>
      <c r="I220" s="83"/>
      <c r="J220" s="61"/>
      <c r="K220" s="61"/>
    </row>
    <row r="221" spans="1:248">
      <c r="A221" s="65" t="s">
        <v>437</v>
      </c>
      <c r="B221" s="63" t="s">
        <v>438</v>
      </c>
      <c r="C221" s="119">
        <f>+C222+C240</f>
        <v>0</v>
      </c>
      <c r="D221" s="119">
        <f t="shared" ref="D221:H221" si="173">+D222+D240</f>
        <v>77578000</v>
      </c>
      <c r="E221" s="119">
        <f t="shared" si="173"/>
        <v>75902000</v>
      </c>
      <c r="F221" s="119">
        <f t="shared" si="173"/>
        <v>22944260</v>
      </c>
      <c r="G221" s="119">
        <f t="shared" si="173"/>
        <v>22591150</v>
      </c>
      <c r="H221" s="119">
        <f t="shared" si="173"/>
        <v>6546137.7200000025</v>
      </c>
      <c r="I221" s="119">
        <f t="shared" ref="I221" si="174">+I222+I240</f>
        <v>16045012.279999999</v>
      </c>
      <c r="J221" s="61"/>
      <c r="K221" s="61"/>
    </row>
    <row r="222" spans="1:248">
      <c r="A222" s="65" t="s">
        <v>439</v>
      </c>
      <c r="B222" s="63" t="s">
        <v>440</v>
      </c>
      <c r="C222" s="120">
        <f>C223+C226+C227+C228+C229+C232+C235+C238</f>
        <v>0</v>
      </c>
      <c r="D222" s="120">
        <f t="shared" ref="D222:H222" si="175">D223+D226+D227+D228+D229+D232+D235+D238</f>
        <v>77578000</v>
      </c>
      <c r="E222" s="120">
        <f t="shared" si="175"/>
        <v>75902000</v>
      </c>
      <c r="F222" s="120">
        <f t="shared" si="175"/>
        <v>22944260</v>
      </c>
      <c r="G222" s="120">
        <f t="shared" si="175"/>
        <v>22591150</v>
      </c>
      <c r="H222" s="120">
        <f t="shared" si="175"/>
        <v>6546137.7200000025</v>
      </c>
      <c r="I222" s="120">
        <f t="shared" ref="I222" si="176">I223+I226+I227+I228+I229+I232+I235+I238</f>
        <v>16045012.279999999</v>
      </c>
      <c r="J222" s="61"/>
      <c r="K222" s="61"/>
    </row>
    <row r="223" spans="1:248">
      <c r="A223" s="65"/>
      <c r="B223" s="66" t="s">
        <v>515</v>
      </c>
      <c r="C223" s="120">
        <f>C224+C225</f>
        <v>0</v>
      </c>
      <c r="D223" s="120">
        <v>75816000</v>
      </c>
      <c r="E223" s="120">
        <v>74083000</v>
      </c>
      <c r="F223" s="120">
        <v>22000000</v>
      </c>
      <c r="G223" s="120">
        <f t="shared" ref="G223:H223" si="177">G224+G225</f>
        <v>21946890</v>
      </c>
      <c r="H223" s="120">
        <f t="shared" si="177"/>
        <v>6465198.9000000022</v>
      </c>
      <c r="I223" s="120">
        <f t="shared" ref="I223" si="178">I224+I225</f>
        <v>15481691.1</v>
      </c>
      <c r="J223" s="61"/>
      <c r="K223" s="61"/>
    </row>
    <row r="224" spans="1:248">
      <c r="A224" s="65"/>
      <c r="B224" s="126" t="s">
        <v>516</v>
      </c>
      <c r="C224" s="120"/>
      <c r="D224" s="60"/>
      <c r="E224" s="60"/>
      <c r="F224" s="60"/>
      <c r="G224" s="96">
        <v>19517224.170000002</v>
      </c>
      <c r="H224" s="96">
        <f t="shared" ref="H224:H225" si="179">G224-I224</f>
        <v>4035533.0700000022</v>
      </c>
      <c r="I224" s="134">
        <v>15481691.1</v>
      </c>
      <c r="J224" s="61"/>
      <c r="K224" s="61"/>
    </row>
    <row r="225" spans="1:12">
      <c r="A225" s="65"/>
      <c r="B225" s="126" t="s">
        <v>517</v>
      </c>
      <c r="C225" s="120"/>
      <c r="D225" s="60"/>
      <c r="E225" s="60"/>
      <c r="F225" s="60"/>
      <c r="G225" s="96">
        <v>2429665.83</v>
      </c>
      <c r="H225" s="96">
        <f t="shared" si="179"/>
        <v>2429665.83</v>
      </c>
      <c r="I225" s="96">
        <v>0</v>
      </c>
      <c r="J225" s="61"/>
      <c r="K225" s="61"/>
      <c r="L225" s="140"/>
    </row>
    <row r="226" spans="1:12" ht="60">
      <c r="A226" s="65"/>
      <c r="B226" s="66" t="s">
        <v>370</v>
      </c>
      <c r="C226" s="120"/>
      <c r="D226" s="60"/>
      <c r="E226" s="60"/>
      <c r="F226" s="60"/>
      <c r="G226" s="68"/>
      <c r="H226" s="68"/>
      <c r="I226" s="68"/>
      <c r="J226" s="61"/>
      <c r="K226" s="61"/>
    </row>
    <row r="227" spans="1:12" ht="30">
      <c r="A227" s="65"/>
      <c r="B227" s="66" t="s">
        <v>444</v>
      </c>
      <c r="C227" s="120"/>
      <c r="D227" s="60"/>
      <c r="E227" s="60"/>
      <c r="F227" s="60"/>
      <c r="G227" s="68"/>
      <c r="H227" s="68"/>
      <c r="I227" s="68"/>
      <c r="J227" s="61"/>
      <c r="K227" s="61"/>
    </row>
    <row r="228" spans="1:12">
      <c r="A228" s="65"/>
      <c r="B228" s="66" t="s">
        <v>445</v>
      </c>
      <c r="C228" s="120"/>
      <c r="D228" s="60">
        <v>1762000</v>
      </c>
      <c r="E228" s="60">
        <v>1819000</v>
      </c>
      <c r="F228" s="60">
        <v>944260</v>
      </c>
      <c r="G228" s="96">
        <v>644260</v>
      </c>
      <c r="H228" s="96">
        <f t="shared" ref="H228" si="180">G228-I228</f>
        <v>80938.819999999949</v>
      </c>
      <c r="I228" s="96">
        <v>563321.18000000005</v>
      </c>
      <c r="J228" s="61"/>
      <c r="K228" s="61"/>
    </row>
    <row r="229" spans="1:12" ht="45">
      <c r="A229" s="65"/>
      <c r="B229" s="66" t="s">
        <v>441</v>
      </c>
      <c r="C229" s="120">
        <f t="shared" ref="C229:H229" si="181">C230+C231</f>
        <v>0</v>
      </c>
      <c r="D229" s="120">
        <f t="shared" si="181"/>
        <v>0</v>
      </c>
      <c r="E229" s="120">
        <f t="shared" si="181"/>
        <v>0</v>
      </c>
      <c r="F229" s="120">
        <f t="shared" si="181"/>
        <v>0</v>
      </c>
      <c r="G229" s="120">
        <f t="shared" si="181"/>
        <v>0</v>
      </c>
      <c r="H229" s="120">
        <f t="shared" si="181"/>
        <v>0</v>
      </c>
      <c r="I229" s="120">
        <f t="shared" ref="I229" si="182">I230+I231</f>
        <v>0</v>
      </c>
      <c r="J229" s="61"/>
      <c r="K229" s="61"/>
    </row>
    <row r="230" spans="1:12">
      <c r="A230" s="65"/>
      <c r="B230" s="66" t="s">
        <v>372</v>
      </c>
      <c r="C230" s="120"/>
      <c r="D230" s="60"/>
      <c r="E230" s="60"/>
      <c r="F230" s="60"/>
      <c r="G230" s="68"/>
      <c r="H230" s="68"/>
      <c r="I230" s="68"/>
      <c r="J230" s="61"/>
      <c r="K230" s="61"/>
    </row>
    <row r="231" spans="1:12" ht="60">
      <c r="A231" s="65"/>
      <c r="B231" s="66" t="s">
        <v>370</v>
      </c>
      <c r="C231" s="120"/>
      <c r="D231" s="60"/>
      <c r="E231" s="60"/>
      <c r="F231" s="60"/>
      <c r="G231" s="68"/>
      <c r="H231" s="68"/>
      <c r="I231" s="68"/>
      <c r="J231" s="61"/>
      <c r="K231" s="61"/>
    </row>
    <row r="232" spans="1:12" ht="30">
      <c r="B232" s="66" t="s">
        <v>442</v>
      </c>
      <c r="C232" s="120">
        <f>C233+C234</f>
        <v>0</v>
      </c>
      <c r="D232" s="120">
        <f t="shared" ref="D232:H232" si="183">D233+D234</f>
        <v>0</v>
      </c>
      <c r="E232" s="120">
        <f t="shared" si="183"/>
        <v>0</v>
      </c>
      <c r="F232" s="120">
        <f t="shared" si="183"/>
        <v>0</v>
      </c>
      <c r="G232" s="120">
        <f t="shared" si="183"/>
        <v>0</v>
      </c>
      <c r="H232" s="120">
        <f t="shared" si="183"/>
        <v>0</v>
      </c>
      <c r="I232" s="120">
        <f t="shared" ref="I232" si="184">I233+I234</f>
        <v>0</v>
      </c>
      <c r="J232" s="61"/>
      <c r="K232" s="61"/>
    </row>
    <row r="233" spans="1:12">
      <c r="B233" s="66" t="s">
        <v>372</v>
      </c>
      <c r="C233" s="120"/>
      <c r="D233" s="60"/>
      <c r="E233" s="60"/>
      <c r="F233" s="60"/>
      <c r="G233" s="83"/>
      <c r="H233" s="83"/>
      <c r="I233" s="83"/>
      <c r="J233" s="61"/>
      <c r="K233" s="61"/>
    </row>
    <row r="234" spans="1:12" ht="60">
      <c r="B234" s="66" t="s">
        <v>370</v>
      </c>
      <c r="C234" s="120"/>
      <c r="D234" s="60"/>
      <c r="E234" s="60"/>
      <c r="F234" s="60"/>
      <c r="G234" s="83"/>
      <c r="H234" s="83"/>
      <c r="I234" s="83"/>
      <c r="J234" s="61"/>
      <c r="K234" s="61"/>
    </row>
    <row r="235" spans="1:12">
      <c r="B235" s="98" t="s">
        <v>443</v>
      </c>
      <c r="C235" s="120">
        <f t="shared" ref="C235:H235" si="185">C236+C237</f>
        <v>0</v>
      </c>
      <c r="D235" s="120">
        <f t="shared" si="185"/>
        <v>0</v>
      </c>
      <c r="E235" s="120">
        <f t="shared" si="185"/>
        <v>0</v>
      </c>
      <c r="F235" s="120">
        <f t="shared" si="185"/>
        <v>0</v>
      </c>
      <c r="G235" s="120">
        <f t="shared" si="185"/>
        <v>0</v>
      </c>
      <c r="H235" s="120">
        <f t="shared" si="185"/>
        <v>0</v>
      </c>
      <c r="I235" s="120">
        <f t="shared" ref="I235" si="186">I236+I237</f>
        <v>0</v>
      </c>
      <c r="J235" s="61"/>
      <c r="K235" s="61"/>
    </row>
    <row r="236" spans="1:12">
      <c r="B236" s="98" t="s">
        <v>372</v>
      </c>
      <c r="C236" s="120"/>
      <c r="D236" s="60"/>
      <c r="E236" s="60"/>
      <c r="F236" s="60"/>
      <c r="G236" s="68"/>
      <c r="H236" s="68"/>
      <c r="I236" s="68"/>
      <c r="J236" s="61"/>
      <c r="K236" s="61"/>
    </row>
    <row r="237" spans="1:12" ht="60">
      <c r="B237" s="98" t="s">
        <v>370</v>
      </c>
      <c r="C237" s="120"/>
      <c r="D237" s="60"/>
      <c r="E237" s="60"/>
      <c r="F237" s="60"/>
      <c r="G237" s="68"/>
      <c r="H237" s="68"/>
      <c r="I237" s="68"/>
      <c r="J237" s="61"/>
      <c r="K237" s="61"/>
    </row>
    <row r="238" spans="1:12">
      <c r="B238" s="98" t="s">
        <v>512</v>
      </c>
      <c r="C238" s="120"/>
      <c r="D238" s="60"/>
      <c r="E238" s="60"/>
      <c r="F238" s="60"/>
      <c r="G238" s="68"/>
      <c r="H238" s="68"/>
      <c r="I238" s="68"/>
      <c r="J238" s="61"/>
      <c r="K238" s="61"/>
    </row>
    <row r="239" spans="1:12">
      <c r="B239" s="69" t="s">
        <v>361</v>
      </c>
      <c r="C239" s="120"/>
      <c r="D239" s="60"/>
      <c r="E239" s="60"/>
      <c r="F239" s="60"/>
      <c r="G239" s="96">
        <v>-22409.19</v>
      </c>
      <c r="H239" s="96">
        <f t="shared" ref="H239" si="187">G239-I239</f>
        <v>-8194.89</v>
      </c>
      <c r="I239" s="96">
        <v>-14214.3</v>
      </c>
      <c r="J239" s="61"/>
      <c r="K239" s="61"/>
    </row>
    <row r="240" spans="1:12">
      <c r="A240" s="42" t="s">
        <v>446</v>
      </c>
      <c r="B240" s="63" t="s">
        <v>447</v>
      </c>
      <c r="C240" s="120">
        <f t="shared" ref="C240:H240" si="188">C241+C242+C243+C244</f>
        <v>0</v>
      </c>
      <c r="D240" s="120">
        <f t="shared" si="188"/>
        <v>0</v>
      </c>
      <c r="E240" s="120">
        <f t="shared" si="188"/>
        <v>0</v>
      </c>
      <c r="F240" s="120">
        <f t="shared" si="188"/>
        <v>0</v>
      </c>
      <c r="G240" s="120">
        <f t="shared" si="188"/>
        <v>0</v>
      </c>
      <c r="H240" s="120">
        <f t="shared" si="188"/>
        <v>0</v>
      </c>
      <c r="I240" s="120">
        <f t="shared" ref="I240" si="189">I241+I242+I243+I244</f>
        <v>0</v>
      </c>
      <c r="J240" s="61"/>
      <c r="K240" s="61"/>
    </row>
    <row r="241" spans="1:11">
      <c r="B241" s="66" t="s">
        <v>368</v>
      </c>
      <c r="C241" s="120"/>
      <c r="D241" s="60"/>
      <c r="E241" s="60"/>
      <c r="F241" s="60"/>
      <c r="G241" s="68"/>
      <c r="H241" s="68"/>
      <c r="I241" s="68"/>
      <c r="J241" s="61"/>
      <c r="K241" s="61"/>
    </row>
    <row r="242" spans="1:11">
      <c r="B242" s="99" t="s">
        <v>448</v>
      </c>
      <c r="C242" s="120"/>
      <c r="D242" s="60"/>
      <c r="E242" s="60"/>
      <c r="F242" s="60"/>
      <c r="G242" s="68"/>
      <c r="H242" s="68"/>
      <c r="I242" s="68"/>
      <c r="J242" s="61"/>
      <c r="K242" s="61"/>
    </row>
    <row r="243" spans="1:11" ht="60">
      <c r="B243" s="99" t="s">
        <v>370</v>
      </c>
      <c r="C243" s="120"/>
      <c r="D243" s="60"/>
      <c r="E243" s="60"/>
      <c r="F243" s="60"/>
      <c r="G243" s="68"/>
      <c r="H243" s="68"/>
      <c r="I243" s="68"/>
      <c r="J243" s="61"/>
      <c r="K243" s="61"/>
    </row>
    <row r="244" spans="1:11">
      <c r="B244" s="99" t="s">
        <v>445</v>
      </c>
      <c r="C244" s="120"/>
      <c r="D244" s="60"/>
      <c r="E244" s="60"/>
      <c r="F244" s="60"/>
      <c r="G244" s="68"/>
      <c r="H244" s="68"/>
      <c r="I244" s="68"/>
      <c r="J244" s="61"/>
      <c r="K244" s="61"/>
    </row>
    <row r="245" spans="1:11">
      <c r="B245" s="69" t="s">
        <v>361</v>
      </c>
      <c r="C245" s="120"/>
      <c r="D245" s="60"/>
      <c r="E245" s="60"/>
      <c r="F245" s="60"/>
      <c r="G245" s="68"/>
      <c r="H245" s="68"/>
      <c r="I245" s="68"/>
      <c r="J245" s="61"/>
      <c r="K245" s="61"/>
    </row>
    <row r="246" spans="1:11">
      <c r="A246" s="42" t="s">
        <v>449</v>
      </c>
      <c r="B246" s="69" t="s">
        <v>450</v>
      </c>
      <c r="C246" s="120"/>
      <c r="D246" s="60">
        <v>60000</v>
      </c>
      <c r="E246" s="60">
        <v>60000</v>
      </c>
      <c r="F246" s="60">
        <v>23000</v>
      </c>
      <c r="G246" s="96">
        <v>23000</v>
      </c>
      <c r="H246" s="96">
        <f t="shared" ref="H246:H249" si="190">G246-I246</f>
        <v>8361.25</v>
      </c>
      <c r="I246" s="96">
        <v>14638.75</v>
      </c>
      <c r="J246" s="61"/>
      <c r="K246" s="61"/>
    </row>
    <row r="247" spans="1:11">
      <c r="B247" s="69" t="s">
        <v>361</v>
      </c>
      <c r="C247" s="120"/>
      <c r="D247" s="60"/>
      <c r="E247" s="60"/>
      <c r="F247" s="60"/>
      <c r="G247" s="68"/>
      <c r="H247" s="68"/>
      <c r="I247" s="68"/>
      <c r="J247" s="61"/>
      <c r="K247" s="61"/>
    </row>
    <row r="248" spans="1:11">
      <c r="A248" s="42" t="s">
        <v>451</v>
      </c>
      <c r="B248" s="69" t="s">
        <v>452</v>
      </c>
      <c r="C248" s="120"/>
      <c r="D248" s="60">
        <v>557310</v>
      </c>
      <c r="E248" s="60">
        <v>557310</v>
      </c>
      <c r="F248" s="60">
        <v>557310</v>
      </c>
      <c r="G248" s="96">
        <v>557307.78</v>
      </c>
      <c r="H248" s="96">
        <f t="shared" si="190"/>
        <v>557234.42000000004</v>
      </c>
      <c r="I248" s="96">
        <v>73.36</v>
      </c>
      <c r="J248" s="61"/>
      <c r="K248" s="61"/>
    </row>
    <row r="249" spans="1:11">
      <c r="B249" s="69" t="s">
        <v>361</v>
      </c>
      <c r="C249" s="120"/>
      <c r="D249" s="60"/>
      <c r="E249" s="60"/>
      <c r="F249" s="60"/>
      <c r="G249" s="96">
        <v>-3115.35</v>
      </c>
      <c r="H249" s="96">
        <f t="shared" si="190"/>
        <v>-2654</v>
      </c>
      <c r="I249" s="96">
        <v>-461.35</v>
      </c>
      <c r="J249" s="61"/>
      <c r="K249" s="61"/>
    </row>
    <row r="250" spans="1:11">
      <c r="B250" s="63" t="s">
        <v>453</v>
      </c>
      <c r="C250" s="120">
        <f>C87+C105+C141+C169+C173+C177+C189+C194+C199+C211+C216+C220+C239+C245+C247+C249</f>
        <v>0</v>
      </c>
      <c r="D250" s="120">
        <f t="shared" ref="D250:H250" si="191">D87+D105+D141+D169+D173+D177+D189+D194+D199+D211+D216+D220+D239+D245+D247+D249</f>
        <v>0</v>
      </c>
      <c r="E250" s="120">
        <f t="shared" si="191"/>
        <v>0</v>
      </c>
      <c r="F250" s="120">
        <f t="shared" si="191"/>
        <v>0</v>
      </c>
      <c r="G250" s="120">
        <f t="shared" si="191"/>
        <v>-49642.9</v>
      </c>
      <c r="H250" s="120">
        <f t="shared" si="191"/>
        <v>-11286.49</v>
      </c>
      <c r="I250" s="120">
        <f t="shared" ref="I250" si="192">I87+I105+I141+I169+I173+I177+I189+I194+I199+I211+I216+I220+I239+I245+I247+I249</f>
        <v>-38356.409999999996</v>
      </c>
      <c r="J250" s="61"/>
      <c r="K250" s="61"/>
    </row>
    <row r="251" spans="1:11" ht="30">
      <c r="A251" s="42" t="s">
        <v>224</v>
      </c>
      <c r="B251" s="63" t="s">
        <v>225</v>
      </c>
      <c r="C251" s="120">
        <f t="shared" ref="C251:I252" si="193">C252</f>
        <v>0</v>
      </c>
      <c r="D251" s="120">
        <f t="shared" si="193"/>
        <v>111081960</v>
      </c>
      <c r="E251" s="120">
        <f t="shared" si="193"/>
        <v>111081960</v>
      </c>
      <c r="F251" s="120">
        <f t="shared" si="193"/>
        <v>33258000</v>
      </c>
      <c r="G251" s="120">
        <f t="shared" si="193"/>
        <v>29807062</v>
      </c>
      <c r="H251" s="120">
        <f t="shared" si="193"/>
        <v>9574332</v>
      </c>
      <c r="I251" s="120">
        <f t="shared" si="193"/>
        <v>20232730</v>
      </c>
      <c r="J251" s="61"/>
      <c r="K251" s="61"/>
    </row>
    <row r="252" spans="1:11">
      <c r="A252" s="42" t="s">
        <v>454</v>
      </c>
      <c r="B252" s="63" t="s">
        <v>455</v>
      </c>
      <c r="C252" s="120">
        <f>C253</f>
        <v>0</v>
      </c>
      <c r="D252" s="120">
        <f t="shared" si="193"/>
        <v>111081960</v>
      </c>
      <c r="E252" s="120">
        <f t="shared" si="193"/>
        <v>111081960</v>
      </c>
      <c r="F252" s="120">
        <f t="shared" si="193"/>
        <v>33258000</v>
      </c>
      <c r="G252" s="120">
        <f t="shared" si="193"/>
        <v>29807062</v>
      </c>
      <c r="H252" s="120">
        <f t="shared" si="193"/>
        <v>9574332</v>
      </c>
      <c r="I252" s="120">
        <f t="shared" si="193"/>
        <v>20232730</v>
      </c>
      <c r="J252" s="61"/>
      <c r="K252" s="61"/>
    </row>
    <row r="253" spans="1:11" ht="30">
      <c r="A253" s="42" t="s">
        <v>456</v>
      </c>
      <c r="B253" s="63" t="s">
        <v>457</v>
      </c>
      <c r="C253" s="120">
        <f>C254+C255+C256+C257</f>
        <v>0</v>
      </c>
      <c r="D253" s="120">
        <f>D254+D255+D256+D257+D261</f>
        <v>111081960</v>
      </c>
      <c r="E253" s="120">
        <f t="shared" ref="E253:H253" si="194">E254+E255+E256+E257+E261</f>
        <v>111081960</v>
      </c>
      <c r="F253" s="120">
        <f t="shared" si="194"/>
        <v>33258000</v>
      </c>
      <c r="G253" s="120">
        <f t="shared" si="194"/>
        <v>29807062</v>
      </c>
      <c r="H253" s="120">
        <f t="shared" si="194"/>
        <v>9574332</v>
      </c>
      <c r="I253" s="120">
        <f t="shared" ref="I253" si="195">I254+I255+I256+I257+I261</f>
        <v>20232730</v>
      </c>
      <c r="J253" s="61"/>
      <c r="K253" s="61"/>
    </row>
    <row r="254" spans="1:11" ht="30">
      <c r="B254" s="69" t="s">
        <v>458</v>
      </c>
      <c r="C254" s="120"/>
      <c r="D254" s="60">
        <v>100350000</v>
      </c>
      <c r="E254" s="60">
        <v>100350000</v>
      </c>
      <c r="F254" s="60">
        <v>29547470</v>
      </c>
      <c r="G254" s="120">
        <v>26594010</v>
      </c>
      <c r="H254" s="96">
        <f t="shared" ref="H254:H256" si="196">G254-I254</f>
        <v>8468945</v>
      </c>
      <c r="I254" s="120">
        <v>18125065</v>
      </c>
      <c r="J254" s="61"/>
      <c r="K254" s="61"/>
    </row>
    <row r="255" spans="1:11" ht="30">
      <c r="B255" s="69" t="s">
        <v>459</v>
      </c>
      <c r="C255" s="120"/>
      <c r="D255" s="60">
        <v>600000</v>
      </c>
      <c r="E255" s="60">
        <v>600000</v>
      </c>
      <c r="F255" s="60">
        <v>181000</v>
      </c>
      <c r="G255" s="120">
        <v>135543</v>
      </c>
      <c r="H255" s="96">
        <f t="shared" si="196"/>
        <v>37797</v>
      </c>
      <c r="I255" s="120">
        <v>97746</v>
      </c>
      <c r="J255" s="61"/>
      <c r="K255" s="61"/>
    </row>
    <row r="256" spans="1:11" ht="30">
      <c r="B256" s="69" t="s">
        <v>460</v>
      </c>
      <c r="C256" s="120"/>
      <c r="D256" s="60">
        <v>260000</v>
      </c>
      <c r="E256" s="60">
        <v>260000</v>
      </c>
      <c r="F256" s="60">
        <v>78000</v>
      </c>
      <c r="G256" s="120">
        <v>76173</v>
      </c>
      <c r="H256" s="96">
        <f t="shared" si="196"/>
        <v>25963</v>
      </c>
      <c r="I256" s="120">
        <v>50210</v>
      </c>
      <c r="J256" s="61"/>
      <c r="K256" s="61"/>
    </row>
    <row r="257" spans="1:11" ht="30">
      <c r="B257" s="69" t="s">
        <v>461</v>
      </c>
      <c r="C257" s="120">
        <f t="shared" ref="C257:H257" si="197">C258+C259+C260</f>
        <v>0</v>
      </c>
      <c r="D257" s="120">
        <f t="shared" si="197"/>
        <v>9420000</v>
      </c>
      <c r="E257" s="120">
        <f t="shared" si="197"/>
        <v>9420000</v>
      </c>
      <c r="F257" s="120">
        <f t="shared" si="197"/>
        <v>2999570</v>
      </c>
      <c r="G257" s="120">
        <f t="shared" si="197"/>
        <v>2549376</v>
      </c>
      <c r="H257" s="120">
        <f t="shared" si="197"/>
        <v>815520</v>
      </c>
      <c r="I257" s="120">
        <f t="shared" ref="I257" si="198">I258+I259+I260</f>
        <v>1733856</v>
      </c>
      <c r="J257" s="61"/>
      <c r="K257" s="61"/>
    </row>
    <row r="258" spans="1:11" ht="75">
      <c r="B258" s="69" t="s">
        <v>462</v>
      </c>
      <c r="C258" s="120"/>
      <c r="D258" s="60">
        <v>3780000</v>
      </c>
      <c r="E258" s="60">
        <v>3780000</v>
      </c>
      <c r="F258" s="60">
        <v>1125000</v>
      </c>
      <c r="G258" s="120">
        <v>826094</v>
      </c>
      <c r="H258" s="96">
        <f t="shared" ref="H258:H261" si="199">G258-I258</f>
        <v>237457</v>
      </c>
      <c r="I258" s="120">
        <v>588637</v>
      </c>
      <c r="J258" s="61"/>
      <c r="K258" s="61"/>
    </row>
    <row r="259" spans="1:11" ht="75">
      <c r="B259" s="69" t="s">
        <v>463</v>
      </c>
      <c r="C259" s="120"/>
      <c r="D259" s="60">
        <v>3170000</v>
      </c>
      <c r="E259" s="60">
        <v>3170000</v>
      </c>
      <c r="F259" s="60">
        <v>950000</v>
      </c>
      <c r="G259" s="120">
        <v>798713</v>
      </c>
      <c r="H259" s="96">
        <f t="shared" si="199"/>
        <v>242964</v>
      </c>
      <c r="I259" s="120">
        <v>555749</v>
      </c>
      <c r="J259" s="61"/>
      <c r="K259" s="61"/>
    </row>
    <row r="260" spans="1:11" ht="60">
      <c r="B260" s="69" t="s">
        <v>464</v>
      </c>
      <c r="C260" s="120"/>
      <c r="D260" s="60">
        <v>2470000</v>
      </c>
      <c r="E260" s="60">
        <v>2470000</v>
      </c>
      <c r="F260" s="60">
        <v>924570</v>
      </c>
      <c r="G260" s="120">
        <v>924569</v>
      </c>
      <c r="H260" s="96">
        <f t="shared" si="199"/>
        <v>335099</v>
      </c>
      <c r="I260" s="120">
        <v>589470</v>
      </c>
      <c r="J260" s="61"/>
      <c r="K260" s="61"/>
    </row>
    <row r="261" spans="1:11" ht="120">
      <c r="B261" s="69" t="s">
        <v>521</v>
      </c>
      <c r="C261" s="120"/>
      <c r="D261" s="60">
        <v>451960</v>
      </c>
      <c r="E261" s="60">
        <v>451960</v>
      </c>
      <c r="F261" s="60">
        <v>451960</v>
      </c>
      <c r="G261" s="120">
        <v>451960</v>
      </c>
      <c r="H261" s="96">
        <f t="shared" si="199"/>
        <v>226107</v>
      </c>
      <c r="I261" s="120">
        <v>225853</v>
      </c>
      <c r="J261" s="61"/>
      <c r="K261" s="61"/>
    </row>
    <row r="262" spans="1:11">
      <c r="A262" s="42" t="s">
        <v>465</v>
      </c>
      <c r="B262" s="100" t="s">
        <v>466</v>
      </c>
      <c r="C262" s="123">
        <f>+C263</f>
        <v>0</v>
      </c>
      <c r="D262" s="123">
        <f t="shared" ref="D262:I264" si="200">+D263</f>
        <v>14664000</v>
      </c>
      <c r="E262" s="123">
        <f t="shared" si="200"/>
        <v>14664000</v>
      </c>
      <c r="F262" s="123">
        <f t="shared" si="200"/>
        <v>5347890</v>
      </c>
      <c r="G262" s="123">
        <f t="shared" si="200"/>
        <v>5344716</v>
      </c>
      <c r="H262" s="123">
        <f t="shared" si="200"/>
        <v>2044751</v>
      </c>
      <c r="I262" s="123">
        <f t="shared" si="200"/>
        <v>3299965</v>
      </c>
      <c r="J262" s="61"/>
      <c r="K262" s="61"/>
    </row>
    <row r="263" spans="1:11">
      <c r="A263" s="42" t="s">
        <v>467</v>
      </c>
      <c r="B263" s="100" t="s">
        <v>217</v>
      </c>
      <c r="C263" s="123">
        <f>+C264</f>
        <v>0</v>
      </c>
      <c r="D263" s="123">
        <f t="shared" si="200"/>
        <v>14664000</v>
      </c>
      <c r="E263" s="123">
        <f t="shared" si="200"/>
        <v>14664000</v>
      </c>
      <c r="F263" s="123">
        <f t="shared" si="200"/>
        <v>5347890</v>
      </c>
      <c r="G263" s="123">
        <f t="shared" si="200"/>
        <v>5344716</v>
      </c>
      <c r="H263" s="123">
        <f t="shared" si="200"/>
        <v>2044751</v>
      </c>
      <c r="I263" s="123">
        <f t="shared" si="200"/>
        <v>3299965</v>
      </c>
      <c r="J263" s="61"/>
      <c r="K263" s="61"/>
    </row>
    <row r="264" spans="1:11">
      <c r="A264" s="42" t="s">
        <v>468</v>
      </c>
      <c r="B264" s="63" t="s">
        <v>469</v>
      </c>
      <c r="C264" s="123">
        <f>+C265</f>
        <v>0</v>
      </c>
      <c r="D264" s="123">
        <f t="shared" si="200"/>
        <v>14664000</v>
      </c>
      <c r="E264" s="123">
        <f t="shared" si="200"/>
        <v>14664000</v>
      </c>
      <c r="F264" s="123">
        <f t="shared" si="200"/>
        <v>5347890</v>
      </c>
      <c r="G264" s="123">
        <f t="shared" si="200"/>
        <v>5344716</v>
      </c>
      <c r="H264" s="123">
        <f t="shared" si="200"/>
        <v>2044751</v>
      </c>
      <c r="I264" s="123">
        <f t="shared" si="200"/>
        <v>3299965</v>
      </c>
      <c r="J264" s="61"/>
      <c r="K264" s="61"/>
    </row>
    <row r="265" spans="1:11">
      <c r="A265" s="42" t="s">
        <v>470</v>
      </c>
      <c r="B265" s="100" t="s">
        <v>471</v>
      </c>
      <c r="C265" s="119">
        <f t="shared" ref="C265:I265" si="201">C266</f>
        <v>0</v>
      </c>
      <c r="D265" s="119">
        <f t="shared" si="201"/>
        <v>14664000</v>
      </c>
      <c r="E265" s="119">
        <f t="shared" si="201"/>
        <v>14664000</v>
      </c>
      <c r="F265" s="119">
        <f t="shared" si="201"/>
        <v>5347890</v>
      </c>
      <c r="G265" s="119">
        <f t="shared" si="201"/>
        <v>5344716</v>
      </c>
      <c r="H265" s="119">
        <f t="shared" si="201"/>
        <v>2044751</v>
      </c>
      <c r="I265" s="119">
        <f t="shared" si="201"/>
        <v>3299965</v>
      </c>
      <c r="J265" s="61"/>
      <c r="K265" s="61"/>
    </row>
    <row r="266" spans="1:11">
      <c r="A266" s="42" t="s">
        <v>472</v>
      </c>
      <c r="B266" s="100" t="s">
        <v>473</v>
      </c>
      <c r="C266" s="119">
        <f t="shared" ref="C266:H266" si="202">C268+C269+C270</f>
        <v>0</v>
      </c>
      <c r="D266" s="119">
        <f t="shared" si="202"/>
        <v>14664000</v>
      </c>
      <c r="E266" s="119">
        <f t="shared" si="202"/>
        <v>14664000</v>
      </c>
      <c r="F266" s="119">
        <f t="shared" si="202"/>
        <v>5347890</v>
      </c>
      <c r="G266" s="119">
        <f t="shared" si="202"/>
        <v>5344716</v>
      </c>
      <c r="H266" s="119">
        <f t="shared" si="202"/>
        <v>2044751</v>
      </c>
      <c r="I266" s="119">
        <f t="shared" ref="I266" si="203">I268+I269+I270</f>
        <v>3299965</v>
      </c>
      <c r="J266" s="61"/>
      <c r="K266" s="61"/>
    </row>
    <row r="267" spans="1:11">
      <c r="A267" s="42" t="s">
        <v>474</v>
      </c>
      <c r="B267" s="100" t="s">
        <v>475</v>
      </c>
      <c r="C267" s="119">
        <f t="shared" ref="C267:I267" si="204">C268</f>
        <v>0</v>
      </c>
      <c r="D267" s="119">
        <f t="shared" si="204"/>
        <v>8323000</v>
      </c>
      <c r="E267" s="119">
        <f t="shared" si="204"/>
        <v>8323000</v>
      </c>
      <c r="F267" s="119">
        <f t="shared" si="204"/>
        <v>4013060</v>
      </c>
      <c r="G267" s="119">
        <f t="shared" si="204"/>
        <v>4012180</v>
      </c>
      <c r="H267" s="119">
        <f t="shared" si="204"/>
        <v>1462199</v>
      </c>
      <c r="I267" s="119">
        <f t="shared" si="204"/>
        <v>2549981</v>
      </c>
      <c r="J267" s="61"/>
      <c r="K267" s="61"/>
    </row>
    <row r="268" spans="1:11">
      <c r="A268" s="42" t="s">
        <v>476</v>
      </c>
      <c r="B268" s="101" t="s">
        <v>477</v>
      </c>
      <c r="C268" s="120"/>
      <c r="D268" s="60">
        <v>8323000</v>
      </c>
      <c r="E268" s="60">
        <v>8323000</v>
      </c>
      <c r="F268" s="60">
        <v>4013060</v>
      </c>
      <c r="G268" s="96">
        <v>4012180</v>
      </c>
      <c r="H268" s="96">
        <f t="shared" ref="H268:H269" si="205">G268-I268</f>
        <v>1462199</v>
      </c>
      <c r="I268" s="96">
        <v>2549981</v>
      </c>
      <c r="J268" s="61"/>
      <c r="K268" s="61"/>
    </row>
    <row r="269" spans="1:11">
      <c r="A269" s="42" t="s">
        <v>478</v>
      </c>
      <c r="B269" s="101" t="s">
        <v>479</v>
      </c>
      <c r="C269" s="120"/>
      <c r="D269" s="60">
        <v>6341000</v>
      </c>
      <c r="E269" s="60">
        <v>6341000</v>
      </c>
      <c r="F269" s="60">
        <v>1334830</v>
      </c>
      <c r="G269" s="96">
        <v>1332536</v>
      </c>
      <c r="H269" s="96">
        <f t="shared" si="205"/>
        <v>582552</v>
      </c>
      <c r="I269" s="96">
        <v>749984</v>
      </c>
      <c r="J269" s="61"/>
      <c r="K269" s="61"/>
    </row>
    <row r="270" spans="1:11">
      <c r="B270" s="73" t="s">
        <v>480</v>
      </c>
      <c r="C270" s="120"/>
      <c r="D270" s="60"/>
      <c r="E270" s="60"/>
      <c r="F270" s="60"/>
      <c r="G270" s="68"/>
      <c r="H270" s="68"/>
      <c r="I270" s="68"/>
      <c r="J270" s="61"/>
      <c r="K270" s="61"/>
    </row>
    <row r="271" spans="1:11" ht="30">
      <c r="A271" s="42" t="s">
        <v>228</v>
      </c>
      <c r="B271" s="102" t="s">
        <v>229</v>
      </c>
      <c r="C271" s="125">
        <f>C276+C272</f>
        <v>0</v>
      </c>
      <c r="D271" s="125">
        <f t="shared" ref="D271:H271" si="206">D276+D272</f>
        <v>0</v>
      </c>
      <c r="E271" s="125">
        <f t="shared" si="206"/>
        <v>0</v>
      </c>
      <c r="F271" s="125">
        <f t="shared" si="206"/>
        <v>0</v>
      </c>
      <c r="G271" s="125">
        <f t="shared" si="206"/>
        <v>0</v>
      </c>
      <c r="H271" s="125">
        <f t="shared" si="206"/>
        <v>0</v>
      </c>
      <c r="I271" s="125">
        <f t="shared" ref="I271" si="207">I276+I272</f>
        <v>0</v>
      </c>
    </row>
    <row r="272" spans="1:11">
      <c r="A272" s="42" t="s">
        <v>481</v>
      </c>
      <c r="B272" s="102" t="s">
        <v>482</v>
      </c>
      <c r="C272" s="125">
        <f>C273+C274+C275</f>
        <v>0</v>
      </c>
      <c r="D272" s="125">
        <f t="shared" ref="D272:H272" si="208">D273+D274+D275</f>
        <v>0</v>
      </c>
      <c r="E272" s="125">
        <f t="shared" si="208"/>
        <v>0</v>
      </c>
      <c r="F272" s="125">
        <f t="shared" si="208"/>
        <v>0</v>
      </c>
      <c r="G272" s="125">
        <f t="shared" si="208"/>
        <v>0</v>
      </c>
      <c r="H272" s="125">
        <f t="shared" si="208"/>
        <v>0</v>
      </c>
      <c r="I272" s="125">
        <f t="shared" ref="I272" si="209">I273+I274+I275</f>
        <v>0</v>
      </c>
    </row>
    <row r="273" spans="1:9">
      <c r="A273" s="42" t="s">
        <v>483</v>
      </c>
      <c r="B273" s="102" t="s">
        <v>484</v>
      </c>
      <c r="C273" s="125"/>
      <c r="D273" s="60"/>
      <c r="E273" s="60"/>
      <c r="F273" s="60"/>
      <c r="G273" s="74"/>
      <c r="H273" s="74"/>
      <c r="I273" s="74"/>
    </row>
    <row r="274" spans="1:9">
      <c r="A274" s="42" t="s">
        <v>485</v>
      </c>
      <c r="B274" s="102" t="s">
        <v>486</v>
      </c>
      <c r="C274" s="125"/>
      <c r="D274" s="60"/>
      <c r="E274" s="60"/>
      <c r="F274" s="60"/>
      <c r="G274" s="74"/>
      <c r="H274" s="74"/>
      <c r="I274" s="74"/>
    </row>
    <row r="275" spans="1:9">
      <c r="A275" s="42" t="s">
        <v>487</v>
      </c>
      <c r="B275" s="102" t="s">
        <v>488</v>
      </c>
      <c r="C275" s="125"/>
      <c r="D275" s="60"/>
      <c r="E275" s="60"/>
      <c r="F275" s="60"/>
      <c r="G275" s="74"/>
      <c r="H275" s="74"/>
      <c r="I275" s="74"/>
    </row>
    <row r="276" spans="1:9">
      <c r="A276" s="42" t="s">
        <v>489</v>
      </c>
      <c r="B276" s="102" t="s">
        <v>518</v>
      </c>
      <c r="C276" s="125">
        <f>C277+C278+C279</f>
        <v>0</v>
      </c>
      <c r="D276" s="125">
        <f t="shared" ref="D276:H276" si="210">D277+D278+D279</f>
        <v>0</v>
      </c>
      <c r="E276" s="125">
        <f t="shared" si="210"/>
        <v>0</v>
      </c>
      <c r="F276" s="125">
        <f t="shared" si="210"/>
        <v>0</v>
      </c>
      <c r="G276" s="125">
        <f t="shared" si="210"/>
        <v>0</v>
      </c>
      <c r="H276" s="125">
        <f t="shared" si="210"/>
        <v>0</v>
      </c>
      <c r="I276" s="125">
        <f t="shared" ref="I276" si="211">I277+I278+I279</f>
        <v>0</v>
      </c>
    </row>
    <row r="277" spans="1:9">
      <c r="A277" s="42" t="s">
        <v>490</v>
      </c>
      <c r="B277" s="103" t="s">
        <v>491</v>
      </c>
      <c r="C277" s="96"/>
      <c r="D277" s="60"/>
      <c r="E277" s="60"/>
      <c r="F277" s="60"/>
      <c r="G277" s="68"/>
      <c r="H277" s="68"/>
      <c r="I277" s="68"/>
    </row>
    <row r="278" spans="1:9">
      <c r="A278" s="42" t="s">
        <v>492</v>
      </c>
      <c r="B278" s="103" t="s">
        <v>493</v>
      </c>
      <c r="C278" s="96"/>
      <c r="D278" s="60"/>
      <c r="E278" s="60"/>
      <c r="F278" s="60"/>
      <c r="G278" s="68"/>
      <c r="H278" s="68"/>
      <c r="I278" s="68"/>
    </row>
    <row r="279" spans="1:9">
      <c r="A279" s="42" t="s">
        <v>494</v>
      </c>
      <c r="B279" s="103" t="s">
        <v>488</v>
      </c>
      <c r="C279" s="96"/>
      <c r="D279" s="60"/>
      <c r="E279" s="60"/>
      <c r="F279" s="60"/>
      <c r="G279" s="68"/>
      <c r="H279" s="68"/>
      <c r="I279" s="68"/>
    </row>
    <row r="280" spans="1:9">
      <c r="A280" s="42" t="s">
        <v>495</v>
      </c>
      <c r="B280" s="102" t="s">
        <v>496</v>
      </c>
      <c r="C280" s="125">
        <f>C281</f>
        <v>0</v>
      </c>
      <c r="D280" s="125">
        <f t="shared" ref="D280:I281" si="212">D281</f>
        <v>0</v>
      </c>
      <c r="E280" s="125">
        <f t="shared" si="212"/>
        <v>0</v>
      </c>
      <c r="F280" s="125">
        <f t="shared" si="212"/>
        <v>0</v>
      </c>
      <c r="G280" s="125">
        <f t="shared" si="212"/>
        <v>0</v>
      </c>
      <c r="H280" s="125">
        <f t="shared" si="212"/>
        <v>0</v>
      </c>
      <c r="I280" s="125">
        <f t="shared" si="212"/>
        <v>0</v>
      </c>
    </row>
    <row r="281" spans="1:9">
      <c r="A281" s="42" t="s">
        <v>497</v>
      </c>
      <c r="B281" s="102" t="s">
        <v>217</v>
      </c>
      <c r="C281" s="125">
        <f>C282</f>
        <v>0</v>
      </c>
      <c r="D281" s="125">
        <f t="shared" si="212"/>
        <v>0</v>
      </c>
      <c r="E281" s="125">
        <f t="shared" si="212"/>
        <v>0</v>
      </c>
      <c r="F281" s="125">
        <f t="shared" si="212"/>
        <v>0</v>
      </c>
      <c r="G281" s="125">
        <f t="shared" si="212"/>
        <v>0</v>
      </c>
      <c r="H281" s="125">
        <f t="shared" si="212"/>
        <v>0</v>
      </c>
      <c r="I281" s="125">
        <f t="shared" si="212"/>
        <v>0</v>
      </c>
    </row>
    <row r="282" spans="1:9" ht="30">
      <c r="A282" s="42" t="s">
        <v>498</v>
      </c>
      <c r="B282" s="102" t="s">
        <v>229</v>
      </c>
      <c r="C282" s="125">
        <f>C285</f>
        <v>0</v>
      </c>
      <c r="D282" s="125">
        <f t="shared" ref="D282:H282" si="213">D285</f>
        <v>0</v>
      </c>
      <c r="E282" s="125">
        <f t="shared" si="213"/>
        <v>0</v>
      </c>
      <c r="F282" s="125">
        <f t="shared" si="213"/>
        <v>0</v>
      </c>
      <c r="G282" s="125">
        <f t="shared" si="213"/>
        <v>0</v>
      </c>
      <c r="H282" s="125">
        <f t="shared" si="213"/>
        <v>0</v>
      </c>
      <c r="I282" s="125">
        <f t="shared" ref="I282" si="214">I285</f>
        <v>0</v>
      </c>
    </row>
    <row r="283" spans="1:9">
      <c r="A283" s="42" t="s">
        <v>499</v>
      </c>
      <c r="B283" s="102" t="s">
        <v>242</v>
      </c>
      <c r="C283" s="125">
        <f t="shared" ref="C283:I288" si="215">C284</f>
        <v>0</v>
      </c>
      <c r="D283" s="125">
        <f t="shared" si="215"/>
        <v>0</v>
      </c>
      <c r="E283" s="125">
        <f t="shared" si="215"/>
        <v>0</v>
      </c>
      <c r="F283" s="125">
        <f t="shared" si="215"/>
        <v>0</v>
      </c>
      <c r="G283" s="125">
        <f t="shared" si="215"/>
        <v>0</v>
      </c>
      <c r="H283" s="125">
        <f t="shared" si="215"/>
        <v>0</v>
      </c>
      <c r="I283" s="125">
        <f t="shared" si="215"/>
        <v>0</v>
      </c>
    </row>
    <row r="284" spans="1:9">
      <c r="A284" s="42" t="s">
        <v>500</v>
      </c>
      <c r="B284" s="102" t="s">
        <v>217</v>
      </c>
      <c r="C284" s="125">
        <f t="shared" si="215"/>
        <v>0</v>
      </c>
      <c r="D284" s="125">
        <f t="shared" si="215"/>
        <v>0</v>
      </c>
      <c r="E284" s="125">
        <f t="shared" si="215"/>
        <v>0</v>
      </c>
      <c r="F284" s="125">
        <f t="shared" si="215"/>
        <v>0</v>
      </c>
      <c r="G284" s="125">
        <f t="shared" si="215"/>
        <v>0</v>
      </c>
      <c r="H284" s="125">
        <f t="shared" si="215"/>
        <v>0</v>
      </c>
      <c r="I284" s="125">
        <f t="shared" si="215"/>
        <v>0</v>
      </c>
    </row>
    <row r="285" spans="1:9" ht="30">
      <c r="A285" s="42" t="s">
        <v>501</v>
      </c>
      <c r="B285" s="103" t="s">
        <v>229</v>
      </c>
      <c r="C285" s="125">
        <f t="shared" si="215"/>
        <v>0</v>
      </c>
      <c r="D285" s="125">
        <f t="shared" si="215"/>
        <v>0</v>
      </c>
      <c r="E285" s="125">
        <f t="shared" si="215"/>
        <v>0</v>
      </c>
      <c r="F285" s="125">
        <f t="shared" si="215"/>
        <v>0</v>
      </c>
      <c r="G285" s="125">
        <f t="shared" si="215"/>
        <v>0</v>
      </c>
      <c r="H285" s="125">
        <f t="shared" si="215"/>
        <v>0</v>
      </c>
      <c r="I285" s="125">
        <f t="shared" si="215"/>
        <v>0</v>
      </c>
    </row>
    <row r="286" spans="1:9">
      <c r="A286" s="42" t="s">
        <v>502</v>
      </c>
      <c r="B286" s="102" t="s">
        <v>518</v>
      </c>
      <c r="C286" s="125">
        <f t="shared" si="215"/>
        <v>0</v>
      </c>
      <c r="D286" s="125">
        <f t="shared" si="215"/>
        <v>0</v>
      </c>
      <c r="E286" s="125">
        <f t="shared" si="215"/>
        <v>0</v>
      </c>
      <c r="F286" s="125">
        <f t="shared" si="215"/>
        <v>0</v>
      </c>
      <c r="G286" s="125">
        <f t="shared" si="215"/>
        <v>0</v>
      </c>
      <c r="H286" s="125">
        <f t="shared" si="215"/>
        <v>0</v>
      </c>
      <c r="I286" s="125">
        <f t="shared" si="215"/>
        <v>0</v>
      </c>
    </row>
    <row r="287" spans="1:9">
      <c r="A287" s="42" t="s">
        <v>503</v>
      </c>
      <c r="B287" s="102" t="s">
        <v>493</v>
      </c>
      <c r="C287" s="125">
        <f t="shared" si="215"/>
        <v>0</v>
      </c>
      <c r="D287" s="125">
        <f t="shared" si="215"/>
        <v>0</v>
      </c>
      <c r="E287" s="125">
        <f t="shared" si="215"/>
        <v>0</v>
      </c>
      <c r="F287" s="125">
        <f t="shared" si="215"/>
        <v>0</v>
      </c>
      <c r="G287" s="125">
        <f t="shared" si="215"/>
        <v>0</v>
      </c>
      <c r="H287" s="125">
        <f t="shared" si="215"/>
        <v>0</v>
      </c>
      <c r="I287" s="125">
        <f t="shared" si="215"/>
        <v>0</v>
      </c>
    </row>
    <row r="288" spans="1:9">
      <c r="A288" s="42" t="s">
        <v>504</v>
      </c>
      <c r="B288" s="102" t="s">
        <v>505</v>
      </c>
      <c r="C288" s="125">
        <f t="shared" si="215"/>
        <v>0</v>
      </c>
      <c r="D288" s="125">
        <f t="shared" si="215"/>
        <v>0</v>
      </c>
      <c r="E288" s="125">
        <f t="shared" si="215"/>
        <v>0</v>
      </c>
      <c r="F288" s="125">
        <f t="shared" si="215"/>
        <v>0</v>
      </c>
      <c r="G288" s="125">
        <f t="shared" si="215"/>
        <v>0</v>
      </c>
      <c r="H288" s="125">
        <f t="shared" si="215"/>
        <v>0</v>
      </c>
      <c r="I288" s="125">
        <f t="shared" si="215"/>
        <v>0</v>
      </c>
    </row>
    <row r="289" spans="1:8">
      <c r="A289" s="42" t="s">
        <v>506</v>
      </c>
      <c r="B289" s="103" t="s">
        <v>507</v>
      </c>
      <c r="C289" s="96"/>
      <c r="D289" s="60"/>
      <c r="E289" s="60"/>
      <c r="F289" s="60"/>
      <c r="G289" s="68"/>
      <c r="H289" s="68"/>
    </row>
    <row r="291" spans="1:8">
      <c r="B291" s="138" t="s">
        <v>522</v>
      </c>
      <c r="C291" s="138"/>
      <c r="D291" s="138" t="s">
        <v>523</v>
      </c>
      <c r="E291" s="138"/>
      <c r="F291" s="138"/>
      <c r="G291" s="138" t="s">
        <v>524</v>
      </c>
      <c r="H291" s="139"/>
    </row>
    <row r="292" spans="1:8">
      <c r="B292" s="138" t="s">
        <v>525</v>
      </c>
      <c r="C292" s="138"/>
      <c r="D292" s="138" t="s">
        <v>526</v>
      </c>
      <c r="E292" s="138"/>
      <c r="F292" s="138"/>
      <c r="G292" s="138" t="s">
        <v>527</v>
      </c>
      <c r="H292" s="139"/>
    </row>
  </sheetData>
  <protectedRanges>
    <protectedRange sqref="B2:B3 C1:C3" name="Zonă1_1" securityDescriptor="O:WDG:WDD:(A;;CC;;;WD)"/>
    <protectedRange sqref="B1" name="Zonă1_1_1_1_1_1" securityDescriptor="O:WDG:WDD:(A;;CC;;;WD)"/>
    <protectedRange sqref="G114 I114" name="Zonă3_8"/>
    <protectedRange sqref="G133 I133" name="Zonă3_12"/>
  </protectedRanges>
  <printOptions horizontalCentered="1"/>
  <pageMargins left="0.74803149606299213" right="0.74803149606299213" top="0.19685039370078741" bottom="0.19685039370078741" header="0.15748031496062992" footer="0.15748031496062992"/>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2023-04-27T07:42:24Z</cp:lastPrinted>
  <dcterms:created xsi:type="dcterms:W3CDTF">2023-02-07T08:41:31Z</dcterms:created>
  <dcterms:modified xsi:type="dcterms:W3CDTF">2023-05-04T09:48:25Z</dcterms:modified>
</cp:coreProperties>
</file>